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fileSharing readOnlyRecommended="1"/>
  <workbookPr/>
  <mc:AlternateContent xmlns:mc="http://schemas.openxmlformats.org/markup-compatibility/2006">
    <mc:Choice Requires="x15">
      <x15ac:absPath xmlns:x15ac="http://schemas.microsoft.com/office/spreadsheetml/2010/11/ac" url="C:\Users\Gaf 02\Desktop\CAU RN\TRANSPARÊNCIA\2020\PLANEJAMENTO\1. METAS E RESULTADOS\"/>
    </mc:Choice>
  </mc:AlternateContent>
  <xr:revisionPtr revIDLastSave="0" documentId="13_ncr:1_{62181698-9D81-424D-9B91-FC49B2FC2751}" xr6:coauthVersionLast="45" xr6:coauthVersionMax="45" xr10:uidLastSave="{00000000-0000-0000-0000-000000000000}"/>
  <bookViews>
    <workbookView xWindow="-120" yWindow="-120" windowWidth="20730" windowHeight="11160" activeTab="1" xr2:uid="{00000000-000D-0000-FFFF-FFFF00000000}"/>
  </bookViews>
  <sheets>
    <sheet name="Indicadores e Metas 2017" sheetId="1" r:id="rId1"/>
    <sheet name="Limites Estratégicos 2017" sheetId="2" r:id="rId2"/>
  </sheets>
  <externalReferences>
    <externalReference r:id="rId3"/>
    <externalReference r:id="rId4"/>
    <externalReference r:id="rId5"/>
    <externalReference r:id="rId6"/>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2" i="2" l="1"/>
  <c r="E28" i="2"/>
  <c r="D28" i="2"/>
  <c r="E26" i="2"/>
  <c r="D26" i="2"/>
  <c r="E24" i="2"/>
  <c r="N32" i="2" s="1"/>
  <c r="D24" i="2"/>
  <c r="E22" i="2"/>
  <c r="F22" i="2" s="1"/>
  <c r="D22" i="2"/>
  <c r="E20" i="2"/>
  <c r="D20" i="2"/>
  <c r="K18" i="2"/>
  <c r="K19" i="2" s="1"/>
  <c r="J18" i="2"/>
  <c r="D18" i="2"/>
  <c r="F16" i="2"/>
  <c r="D16" i="2"/>
  <c r="E12" i="2"/>
  <c r="D12" i="2"/>
  <c r="E11" i="2"/>
  <c r="F11" i="2" s="1"/>
  <c r="D11" i="2"/>
  <c r="K10" i="2"/>
  <c r="J10" i="2"/>
  <c r="K9" i="2"/>
  <c r="K16" i="2" s="1"/>
  <c r="K17" i="2" s="1"/>
  <c r="J9" i="2"/>
  <c r="E9" i="2"/>
  <c r="D9" i="2"/>
  <c r="L8" i="2"/>
  <c r="J8" i="2"/>
  <c r="J16" i="2" s="1"/>
  <c r="E8" i="2"/>
  <c r="D8" i="2"/>
  <c r="F32" i="1"/>
  <c r="F30" i="1"/>
  <c r="F29" i="1"/>
  <c r="E29" i="1"/>
  <c r="F28" i="1"/>
  <c r="F26" i="1"/>
  <c r="F25" i="1"/>
  <c r="F23" i="1"/>
  <c r="F22" i="1"/>
  <c r="F18" i="1"/>
  <c r="E18" i="1"/>
  <c r="F16" i="1"/>
  <c r="F14" i="1"/>
  <c r="F13" i="1"/>
  <c r="F12" i="1"/>
  <c r="E10" i="2" l="1"/>
  <c r="E13" i="2" s="1"/>
  <c r="E21" i="2" s="1"/>
  <c r="L9" i="2"/>
  <c r="F12" i="2"/>
  <c r="F20" i="2"/>
  <c r="F28" i="2"/>
  <c r="D10" i="2"/>
  <c r="D13" i="2" s="1"/>
  <c r="D27" i="2" s="1"/>
  <c r="F9" i="2"/>
  <c r="J19" i="2"/>
  <c r="L19" i="2" s="1"/>
  <c r="F24" i="2"/>
  <c r="F8" i="2"/>
  <c r="J17" i="2"/>
  <c r="L17" i="2" s="1"/>
  <c r="L10" i="2"/>
  <c r="L18" i="2"/>
  <c r="F18" i="2"/>
  <c r="F26" i="2"/>
  <c r="L16" i="2"/>
  <c r="D21" i="2" l="1"/>
  <c r="D25" i="2"/>
  <c r="D17" i="2"/>
  <c r="D23" i="2"/>
  <c r="D29" i="2"/>
  <c r="D19" i="2"/>
  <c r="F10" i="2"/>
  <c r="E25" i="2"/>
  <c r="F25" i="2" s="1"/>
  <c r="F13" i="2"/>
  <c r="E23" i="2"/>
  <c r="E19" i="2"/>
  <c r="E29" i="2"/>
  <c r="E17" i="2"/>
  <c r="E27" i="2"/>
  <c r="F27" i="2" s="1"/>
  <c r="F19" i="2" l="1"/>
  <c r="F23" i="2"/>
  <c r="F17" i="2"/>
  <c r="F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Tania Mara Chaves Daldegan</author>
    <author>Gustavo Milhomem Brito Menezes</author>
  </authors>
  <commentList>
    <comment ref="E7" authorId="0" shapeId="0" xr:uid="{9705EF44-9EC5-4603-905D-A4D7BBF468E6}">
      <text>
        <r>
          <rPr>
            <b/>
            <sz val="14"/>
            <color indexed="81"/>
            <rFont val="Segoe UI"/>
            <family val="2"/>
          </rPr>
          <t>O valor a ser utilizado deverá seguir às orientações da Auditoria do CAU/BR,  com base nas informações contábeis do Siscont.net.</t>
        </r>
      </text>
    </comment>
    <comment ref="K7" authorId="0" shapeId="0" xr:uid="{63436E6D-82A0-47FD-AC97-BEFD12979209}">
      <text>
        <r>
          <rPr>
            <b/>
            <sz val="14"/>
            <color indexed="81"/>
            <rFont val="Segoe UI"/>
            <family val="2"/>
          </rPr>
          <t>O valor a ser utilizado deverá seguir às orientações da Auditoria do CAU/BR,  com base nas informações contábeis do Siscont.net.</t>
        </r>
      </text>
    </comment>
    <comment ref="B8" authorId="1" shapeId="0" xr:uid="{A13FFE85-F013-4456-BEF0-D28DE4E1DA9F}">
      <text>
        <r>
          <rPr>
            <b/>
            <sz val="9"/>
            <color indexed="81"/>
            <rFont val="Tahoma"/>
            <family val="2"/>
          </rPr>
          <t>Vinculada as Receitas de Arrecadação do Anexo 1.1 - Usos e Fontes.</t>
        </r>
        <r>
          <rPr>
            <sz val="9"/>
            <color indexed="81"/>
            <rFont val="Tahoma"/>
            <family val="2"/>
          </rPr>
          <t xml:space="preserve">
</t>
        </r>
      </text>
    </comment>
    <comment ref="B9" authorId="1" shapeId="0" xr:uid="{A3E616AB-31E5-406B-B20B-5307BB69159E}">
      <text>
        <r>
          <rPr>
            <b/>
            <sz val="9"/>
            <color indexed="81"/>
            <rFont val="Tahoma"/>
            <family val="2"/>
          </rPr>
          <t>Apenas para os Cau Básicos. O valor total deve ser igual do que consta nas Diretrizes da Reprogramação 2016.</t>
        </r>
        <r>
          <rPr>
            <sz val="9"/>
            <color indexed="81"/>
            <rFont val="Tahoma"/>
            <family val="2"/>
          </rPr>
          <t xml:space="preserve">
</t>
        </r>
      </text>
    </comment>
    <comment ref="B10" authorId="1" shapeId="0" xr:uid="{7AB2C8AB-C964-4253-A740-85AC82FB6BD6}">
      <text>
        <r>
          <rPr>
            <b/>
            <sz val="9"/>
            <color indexed="81"/>
            <rFont val="Tahoma"/>
            <family val="2"/>
          </rPr>
          <t>= Receita de Arrecadação + Recurso do Fundo de Apoio</t>
        </r>
        <r>
          <rPr>
            <sz val="9"/>
            <color indexed="81"/>
            <rFont val="Tahoma"/>
            <family val="2"/>
          </rPr>
          <t xml:space="preserve">
</t>
        </r>
      </text>
    </comment>
    <comment ref="B11" authorId="1" shapeId="0" xr:uid="{7D328C39-16CF-4AB9-9FFA-22257D4DC1F4}">
      <text>
        <r>
          <rPr>
            <b/>
            <sz val="9"/>
            <color indexed="81"/>
            <rFont val="Tahoma"/>
            <family val="2"/>
          </rPr>
          <t>Vinculada as Receitas de Arrecadação do Anexo 1.1 - Usos e Fontes</t>
        </r>
      </text>
    </comment>
    <comment ref="B12" authorId="1" shapeId="0" xr:uid="{44F0D6D7-96E5-45E1-932A-021C5D487032}">
      <text>
        <r>
          <rPr>
            <b/>
            <sz val="9"/>
            <color indexed="81"/>
            <rFont val="Tahoma"/>
            <family val="2"/>
          </rPr>
          <t>Vinculada as Receitas de Arrecadação do Anexo 1.1 - Usos e Fontes</t>
        </r>
        <r>
          <rPr>
            <sz val="9"/>
            <color indexed="81"/>
            <rFont val="Tahoma"/>
            <family val="2"/>
          </rPr>
          <t xml:space="preserve">
</t>
        </r>
      </text>
    </comment>
    <comment ref="B13" authorId="1" shapeId="0" xr:uid="{49EC9DCD-088A-462B-A06B-1481462EC6AE}">
      <text>
        <r>
          <rPr>
            <b/>
            <sz val="9"/>
            <color indexed="81"/>
            <rFont val="Tahoma"/>
            <family val="2"/>
          </rPr>
          <t>RAL= Receita de Arrecadação + Fundo de Apoio (apenas CAU Básicos) - Aportes ( CSC + FA)</t>
        </r>
      </text>
    </comment>
    <comment ref="E15" authorId="0" shapeId="0" xr:uid="{CBD001BD-E184-4B7A-925D-D5AF983A2446}">
      <text>
        <r>
          <rPr>
            <b/>
            <sz val="12"/>
            <color indexed="81"/>
            <rFont val="Segoe UI"/>
            <family val="2"/>
          </rPr>
          <t>O valor a ser utilizado deverá seguir às orientações da Auditoria do CAU/BR,  com base nas informações contábeis do Siscont.net.</t>
        </r>
        <r>
          <rPr>
            <sz val="12"/>
            <color indexed="81"/>
            <rFont val="Segoe UI"/>
            <family val="2"/>
          </rPr>
          <t xml:space="preserve">
</t>
        </r>
      </text>
    </comment>
    <comment ref="K15" authorId="0" shapeId="0" xr:uid="{8EAADA0E-C6A5-4351-98C4-55F070CED047}">
      <text>
        <r>
          <rPr>
            <b/>
            <sz val="12"/>
            <color indexed="81"/>
            <rFont val="Segoe UI"/>
            <family val="2"/>
          </rPr>
          <t>O valor a ser utilizado deverá seguir às orientações da Auditoria do CAU/BR,  com base nas informações contábeis do Siscont.net.</t>
        </r>
        <r>
          <rPr>
            <sz val="12"/>
            <color indexed="81"/>
            <rFont val="Segoe UI"/>
            <family val="2"/>
          </rPr>
          <t xml:space="preserve">
</t>
        </r>
      </text>
    </comment>
    <comment ref="F17" authorId="0" shapeId="0" xr:uid="{EDB04DD2-49CC-431C-984C-99BB18490086}">
      <text>
        <r>
          <rPr>
            <b/>
            <sz val="18"/>
            <color indexed="81"/>
            <rFont val="Segoe UI"/>
            <family val="2"/>
          </rPr>
          <t>Não é percentual (%) e sim ponto percentual (pp).</t>
        </r>
        <r>
          <rPr>
            <sz val="18"/>
            <color indexed="81"/>
            <rFont val="Segoe UI"/>
            <family val="2"/>
          </rPr>
          <t xml:space="preserve">
</t>
        </r>
      </text>
    </comment>
    <comment ref="L17" authorId="0" shapeId="0" xr:uid="{1FB2B011-2CEF-4260-91C5-A8B4D6BF0EF1}">
      <text>
        <r>
          <rPr>
            <b/>
            <sz val="18"/>
            <color indexed="81"/>
            <rFont val="Segoe UI"/>
            <family val="2"/>
          </rPr>
          <t>Não é percentual (%) e sim ponto percentual (pp).</t>
        </r>
        <r>
          <rPr>
            <sz val="18"/>
            <color indexed="81"/>
            <rFont val="Segoe UI"/>
            <family val="2"/>
          </rPr>
          <t xml:space="preserve">
</t>
        </r>
      </text>
    </comment>
    <comment ref="F19" authorId="0" shapeId="0" xr:uid="{B4E88B53-F575-48BC-9392-E9628F639047}">
      <text>
        <r>
          <rPr>
            <b/>
            <sz val="18"/>
            <color indexed="81"/>
            <rFont val="Segoe UI"/>
            <family val="2"/>
          </rPr>
          <t>Não é percentual (%) e sim ponto percentual (pp).</t>
        </r>
        <r>
          <rPr>
            <sz val="18"/>
            <color indexed="81"/>
            <rFont val="Segoe UI"/>
            <family val="2"/>
          </rPr>
          <t xml:space="preserve">
</t>
        </r>
      </text>
    </comment>
    <comment ref="L19" authorId="0" shapeId="0" xr:uid="{5D5C5CCA-E7CE-4796-8DA1-92ADE359701E}">
      <text>
        <r>
          <rPr>
            <b/>
            <sz val="18"/>
            <color indexed="81"/>
            <rFont val="Segoe UI"/>
            <family val="2"/>
          </rPr>
          <t>Não é percentual (%) e sim ponto percentual (pp).</t>
        </r>
        <r>
          <rPr>
            <sz val="18"/>
            <color indexed="81"/>
            <rFont val="Segoe UI"/>
            <family val="2"/>
          </rPr>
          <t xml:space="preserve">
</t>
        </r>
      </text>
    </comment>
    <comment ref="F21" authorId="0" shapeId="0" xr:uid="{E7C5974B-550E-4AF9-B916-E7E76FF28253}">
      <text>
        <r>
          <rPr>
            <b/>
            <sz val="18"/>
            <color indexed="81"/>
            <rFont val="Segoe UI"/>
            <family val="2"/>
          </rPr>
          <t>Não é percentual (%) e sim ponto percentual (pp).</t>
        </r>
        <r>
          <rPr>
            <sz val="18"/>
            <color indexed="81"/>
            <rFont val="Segoe UI"/>
            <family val="2"/>
          </rPr>
          <t xml:space="preserve">
Calculado manualmente, devido ao arredondamento, informava um valor divergente</t>
        </r>
      </text>
    </comment>
    <comment ref="F23" authorId="0" shapeId="0" xr:uid="{252E7FFF-DE4E-4101-AB73-65D731BEBCF4}">
      <text>
        <r>
          <rPr>
            <b/>
            <sz val="18"/>
            <color indexed="81"/>
            <rFont val="Segoe UI"/>
            <family val="2"/>
          </rPr>
          <t>Não é percentual (%) e sim ponto percentual (pp).</t>
        </r>
        <r>
          <rPr>
            <sz val="18"/>
            <color indexed="81"/>
            <rFont val="Segoe UI"/>
            <family val="2"/>
          </rPr>
          <t xml:space="preserve">
</t>
        </r>
      </text>
    </comment>
    <comment ref="F25" authorId="0" shapeId="0" xr:uid="{899868EA-825A-4F00-9A1C-3EF5DDF7A68C}">
      <text>
        <r>
          <rPr>
            <b/>
            <sz val="18"/>
            <color indexed="81"/>
            <rFont val="Segoe UI"/>
            <family val="2"/>
          </rPr>
          <t>Não é percentual (%) e sim ponto percentual (pp).</t>
        </r>
        <r>
          <rPr>
            <sz val="18"/>
            <color indexed="81"/>
            <rFont val="Segoe UI"/>
            <family val="2"/>
          </rPr>
          <t xml:space="preserve">
</t>
        </r>
      </text>
    </comment>
    <comment ref="F27" authorId="0" shapeId="0" xr:uid="{3CAF3A31-D4E2-4217-AE86-816584E44DE4}">
      <text>
        <r>
          <rPr>
            <b/>
            <sz val="18"/>
            <color indexed="81"/>
            <rFont val="Segoe UI"/>
            <family val="2"/>
          </rPr>
          <t>Não é percentual (%) e sim ponto percentual (pp).</t>
        </r>
        <r>
          <rPr>
            <sz val="18"/>
            <color indexed="81"/>
            <rFont val="Segoe UI"/>
            <family val="2"/>
          </rPr>
          <t xml:space="preserve">
</t>
        </r>
      </text>
    </comment>
    <comment ref="F29" authorId="0" shapeId="0" xr:uid="{6CBB01FF-EA36-4042-BCE4-1089E5C86C73}">
      <text>
        <r>
          <rPr>
            <b/>
            <sz val="18"/>
            <color indexed="81"/>
            <rFont val="Segoe UI"/>
            <family val="2"/>
          </rPr>
          <t>Não é percentual (%) e sim ponto percentual (pp).</t>
        </r>
        <r>
          <rPr>
            <sz val="18"/>
            <color indexed="81"/>
            <rFont val="Segoe UI"/>
            <family val="2"/>
          </rPr>
          <t xml:space="preserve">
</t>
        </r>
      </text>
    </comment>
  </commentList>
</comments>
</file>

<file path=xl/sharedStrings.xml><?xml version="1.0" encoding="utf-8"?>
<sst xmlns="http://schemas.openxmlformats.org/spreadsheetml/2006/main" count="169" uniqueCount="96">
  <si>
    <t>3-INDICADORES INSTITUCIONAIS</t>
  </si>
  <si>
    <t>3.1- INDICADORES DE RESULTADO</t>
  </si>
  <si>
    <t>Tornar a fiscalização um vetor de melhoria do exercício da Arquitetura e Urbanismo</t>
  </si>
  <si>
    <t xml:space="preserve">Fórmula </t>
  </si>
  <si>
    <t xml:space="preserve">Periodicidade </t>
  </si>
  <si>
    <t>Data da última medição</t>
  </si>
  <si>
    <t xml:space="preserve">Meta Prevista </t>
  </si>
  <si>
    <t>Meta Alcançada</t>
  </si>
  <si>
    <t xml:space="preserve">Avaliação sobre o desempenho </t>
  </si>
  <si>
    <t>Índice da capacidade de fiscalização (Estados)</t>
  </si>
  <si>
    <t>quantidade de serviços 
fiscalizados pelo CAU/UF
             _____________________________     x 100
número de serviços em execução 
conhecidos no Estado
(acumulado no ano)</t>
  </si>
  <si>
    <t>trimestral</t>
  </si>
  <si>
    <r>
      <t xml:space="preserve">Justifica-se o desempenho abaixo do esperado </t>
    </r>
    <r>
      <rPr>
        <sz val="21"/>
        <rFont val="Calibri"/>
        <family val="2"/>
        <scheme val="minor"/>
      </rPr>
      <t>tendo em vista que o índice foi calculado tendo por base</t>
    </r>
    <r>
      <rPr>
        <sz val="21"/>
        <color theme="1"/>
        <rFont val="Calibri"/>
        <family val="2"/>
        <scheme val="minor"/>
      </rPr>
      <t xml:space="preserve"> o número total de serviços conhecidos (RRTs emitidos), na falta de outra base para cálculo. Além disso, contamos atualmente com apenas 2 (dois) analistas de fiscalizaçao.</t>
    </r>
  </si>
  <si>
    <t>Índice de presença profissional nos serviços fiscalizados (Estados)</t>
  </si>
  <si>
    <t>quantidade de presença 
profissional (com RRT)
               _____________________________     x 100
número de serviços 
fiscalizados no Estado
(acumulado no ano)</t>
  </si>
  <si>
    <t>Desempenho ligeiramente acima do projetado.</t>
  </si>
  <si>
    <t>Índice de RRT por mês por profissional ativo (Estados)</t>
  </si>
  <si>
    <t>número total de RRT 
registrados por mês 
 ________________________________
número total de 
profissionais ativos no Estado</t>
  </si>
  <si>
    <t>Valor próximo ao projetado, indicando leve queda de 4,3% no número de RRTs emitidos em comparação com o projetado</t>
  </si>
  <si>
    <t>Assegurar a eficácia no atendimento e no relacionamento com os arquitetos e urbanistas e a sociedade</t>
  </si>
  <si>
    <t>Índice de atendimento (Estados)</t>
  </si>
  <si>
    <t>número de solicitações 
tratadas em até 30 dias
               _________________________     x 100
número de solicitações
(valor do trimestre)</t>
  </si>
  <si>
    <t>Desempenho ligeiramente abaixo do projetado, em virtude das dificuldades em atender determinadas solicitações.</t>
  </si>
  <si>
    <t>Estimular o conhecimento, o uso de processos criativos e a difusão das melhores práticas em Arquitetura e Urbanismo</t>
  </si>
  <si>
    <t>Índice da intenção (plano) de investimento em patrocínios (Estados)</t>
  </si>
  <si>
    <t>valor orçamentário destinado 
a patrocínios 
            ____________________________      x 100
orçamento total
(valor do ano)</t>
  </si>
  <si>
    <t>Sem comentários adicionais.</t>
  </si>
  <si>
    <t>Assegurar a eficácia no relacionamento e comunicação com a sociedade</t>
  </si>
  <si>
    <t>Acessos à página do CAU UF (Estados)</t>
  </si>
  <si>
    <t>Quantidade de acessos qualificados (visitantes únicos) a página do CAU
(acumulado no ano)</t>
  </si>
  <si>
    <t>Desempenho significativamente superior à meta estipulada, indicando um bom índice de atratividade da página do CAU/RN em relação aos profissionais e à sociedade.</t>
  </si>
  <si>
    <t>Promover o exercício ético e qualificado da profissão</t>
  </si>
  <si>
    <t>Índice de escolas que possuem disciplinas com conteúdo sobre a ética profissional (Estados)</t>
  </si>
  <si>
    <t>número de escolas do Estado com ética 
profissional na grade curricular
             _________________________________   x 100
número total de escolas do Estado
(valor do ano)</t>
  </si>
  <si>
    <t>anual</t>
  </si>
  <si>
    <t>Todas as 7 (sete) escolas de Arquitetura e Urbanismo do Estado tem na grade curricular de seu curso a disciplina de ética profissional.</t>
  </si>
  <si>
    <t>Índice de eficiência na conclusão de processos éticos (Estados)</t>
  </si>
  <si>
    <t>número de processos éticos  
concluídos em um ano
         ____________________________ x 100
 número total de processos 
éticos
(valor do ano)</t>
  </si>
  <si>
    <r>
      <t>Meta alcançada abaixo da prevista em virtude de termos, no momento,</t>
    </r>
    <r>
      <rPr>
        <sz val="21"/>
        <rFont val="Calibri"/>
        <family val="2"/>
        <scheme val="minor"/>
      </rPr>
      <t xml:space="preserve"> 10 (dez)</t>
    </r>
    <r>
      <rPr>
        <sz val="21"/>
        <color theme="1"/>
        <rFont val="Calibri"/>
        <family val="2"/>
        <scheme val="minor"/>
      </rPr>
      <t xml:space="preserve"> processos em andamento, sendo que 5 são provenientes de exercícios anteriores. Deste modo, ainda estão sob análise, dificultando os trabalhos da Comissão de Ética e Disciplina - CED sobre os processos atuais.</t>
    </r>
  </si>
  <si>
    <t>Fomentar o acesso da sociedade à Arquitetura e Urbanismo</t>
  </si>
  <si>
    <t>Índice de RRT por população (1.000 habitantes) (Estados)</t>
  </si>
  <si>
    <t>número total de RRT do Estado
____________________________
população do Estado (1000 habitantes)
(valor do trimestre)</t>
  </si>
  <si>
    <t>Desempenho acima do projetado, refletindo que os profissionais do RN emitiram maior quantidade de RRTs do que o estimado para elaboração do PA 2017</t>
  </si>
  <si>
    <t>Índice de RRTs mínimas (Estados)</t>
  </si>
  <si>
    <t>RRT mínima
_________________________
total de RRT no estado</t>
  </si>
  <si>
    <t>Valor abaixo da meta, refletindo uma necessidade maior de promoção da habitação de interesse social e assistência técnica. Para o presente exercício temos previsão de atividade do ATHIS.</t>
  </si>
  <si>
    <t>Assegurar a sustentabilidade financeira</t>
  </si>
  <si>
    <t>Índice de receita por arquiteto e urbanista (Estados)</t>
  </si>
  <si>
    <t>receita corrente do Estado
______________________________________
arquiteto e urbanista ativo no Estado
(valor do trimestre)</t>
  </si>
  <si>
    <t xml:space="preserve">trimestral </t>
  </si>
  <si>
    <t>Meta não atingida, posto que tivemos um aumento de 3,9% no número de arquitetos ativos, em relação ao projetado, mas uma queda de 9,2% sobre a quantidade projetada de arquitetos pagantes.</t>
  </si>
  <si>
    <t>Relação receita/custo de pessoal (Estados)</t>
  </si>
  <si>
    <t>custo de pessoal do Estado
                ________________________   x 100
receita corrente do Estado</t>
  </si>
  <si>
    <t>Índice de liquidez corrente (Estados)</t>
  </si>
  <si>
    <t>ativo circulante
     ____________________ 
passivo circulante</t>
  </si>
  <si>
    <t>mensal</t>
  </si>
  <si>
    <t>Indice de liquidez corrente ligeiramente abaixo do projetado. Ainda assim, o índice obtido revela boa capacidade de solvência do CAU/RN perante seus passivos.</t>
  </si>
  <si>
    <t>Índice de inadimplência pessoa física (Estados)</t>
  </si>
  <si>
    <t>total de profissionais inadimplentes
          _________________________________ x 100
total de profissionais ativos</t>
  </si>
  <si>
    <t>Inadimplência acima da média projetada, indicando necessidade de promoção de mais atividades voltadas à conscientização do arquiteto e urbanista sobre o pagamento das anuidades.</t>
  </si>
  <si>
    <t>Índice de inadimplência pessoa jurídica (Estados)</t>
  </si>
  <si>
    <t>total de empresas inadimplentes
         ________________________________ x 100
total de empresas ativas</t>
  </si>
  <si>
    <t>Inadimplência quanto à pessoa jurídica excessivamente alta, indicando necessidade de maior conscientização e ações de fiscalização neste sentido.</t>
  </si>
  <si>
    <t>5- LIMITES DE APLICAÇÃO DOS RECURSOS ESTRATÉGICOS:</t>
  </si>
  <si>
    <t>BASE DE CÁLCULO</t>
  </si>
  <si>
    <t>APLICAÇÕES DE RECURSOS</t>
  </si>
  <si>
    <t>Valor Aprovado 2017(R$)</t>
  </si>
  <si>
    <t xml:space="preserve">Valor Executado 2017  (R$)             </t>
  </si>
  <si>
    <t xml:space="preserve"> % de  Execução</t>
  </si>
  <si>
    <t xml:space="preserve">FOLHA DE PAGAMENTO </t>
  </si>
  <si>
    <t>1. Receita de Arrecadação</t>
  </si>
  <si>
    <t>A. Pessoal e Encargos (Valores totais)</t>
  </si>
  <si>
    <t>2. Recursos do fundo de apoio (CAU Básico)</t>
  </si>
  <si>
    <t>B. Valor total das rescisões contratuais, auxílio alimentação, auxílio transporte, plano de saúde e demais benefícios.</t>
  </si>
  <si>
    <t>3. Soma (1+2)</t>
  </si>
  <si>
    <t>C. Receitas Correntes</t>
  </si>
  <si>
    <t>4. Aportes ao Fundo de Apoio</t>
  </si>
  <si>
    <t>5. Aportes ao CSC + Fundo de Reserva do CSC</t>
  </si>
  <si>
    <t>6.  Receita da Arrecadação Líquida (RAL = 3 -4 - 5)</t>
  </si>
  <si>
    <t>BASE DE CÁLCULO (Item 6)</t>
  </si>
  <si>
    <t>LIMITES</t>
  </si>
  <si>
    <t>Aprovado 2017</t>
  </si>
  <si>
    <t xml:space="preserve">Executado 2017       </t>
  </si>
  <si>
    <r>
      <t xml:space="preserve">Fiscalização </t>
    </r>
    <r>
      <rPr>
        <b/>
        <sz val="20"/>
        <color indexed="21"/>
        <rFont val="Calibri"/>
        <family val="2"/>
      </rPr>
      <t xml:space="preserve">(mínimo de 20 % do total da RAL)      </t>
    </r>
    <r>
      <rPr>
        <b/>
        <sz val="20"/>
        <color indexed="10"/>
        <rFont val="Calibri"/>
        <family val="2"/>
      </rPr>
      <t xml:space="preserve">  </t>
    </r>
    <r>
      <rPr>
        <b/>
        <sz val="20"/>
        <color indexed="8"/>
        <rFont val="Calibri"/>
        <family val="2"/>
      </rPr>
      <t xml:space="preserve">                                                                     </t>
    </r>
  </si>
  <si>
    <t>Valor</t>
  </si>
  <si>
    <r>
      <t xml:space="preserve"> Despesas com Pessoal </t>
    </r>
    <r>
      <rPr>
        <b/>
        <sz val="20"/>
        <color indexed="57"/>
        <rFont val="Calibri"/>
        <family val="2"/>
      </rPr>
      <t>(máximo de 55% sobre as Receitas Correntes. Não considerar despesas decorrentes de rescisões contratuais, auxílio alimentação, auxílio transporte, plano de saúde e demais benefícios)</t>
    </r>
  </si>
  <si>
    <t xml:space="preserve">% </t>
  </si>
  <si>
    <r>
      <t xml:space="preserve">Atendimento </t>
    </r>
    <r>
      <rPr>
        <b/>
        <sz val="20"/>
        <color indexed="21"/>
        <rFont val="Calibri"/>
        <family val="2"/>
      </rPr>
      <t>(mínimo de 10 % do total da RAL)</t>
    </r>
  </si>
  <si>
    <r>
      <t>Capacitação</t>
    </r>
    <r>
      <rPr>
        <b/>
        <sz val="20"/>
        <color indexed="10"/>
        <rFont val="Calibri"/>
        <family val="2"/>
      </rPr>
      <t xml:space="preserve"> </t>
    </r>
    <r>
      <rPr>
        <b/>
        <sz val="20"/>
        <color indexed="57"/>
        <rFont val="Calibri"/>
        <family val="2"/>
      </rPr>
      <t xml:space="preserve">(mínimo de 2%  e máximo de 4%  do valor total das respectivas folhas de pagamento -salários, encargos e benefícios)                  </t>
    </r>
  </si>
  <si>
    <r>
      <t>Comunicação</t>
    </r>
    <r>
      <rPr>
        <b/>
        <sz val="20"/>
        <color indexed="21"/>
        <rFont val="Calibri"/>
        <family val="2"/>
      </rPr>
      <t xml:space="preserve"> (mínimo de 3% do total da RAL)             </t>
    </r>
    <r>
      <rPr>
        <b/>
        <sz val="20"/>
        <color indexed="57"/>
        <rFont val="Calibri"/>
        <family val="2"/>
      </rPr>
      <t xml:space="preserve">                                                                                </t>
    </r>
  </si>
  <si>
    <r>
      <t>Patrocínio</t>
    </r>
    <r>
      <rPr>
        <b/>
        <sz val="20"/>
        <color indexed="21"/>
        <rFont val="Calibri"/>
        <family val="2"/>
      </rPr>
      <t xml:space="preserve"> (máximo de 5% do total da RAL)   </t>
    </r>
    <r>
      <rPr>
        <b/>
        <sz val="20"/>
        <color indexed="10"/>
        <rFont val="Calibri"/>
        <family val="2"/>
      </rPr>
      <t xml:space="preserve">      </t>
    </r>
    <r>
      <rPr>
        <b/>
        <sz val="20"/>
        <color indexed="8"/>
        <rFont val="Calibri"/>
        <family val="2"/>
      </rPr>
      <t xml:space="preserve">                                                                            </t>
    </r>
  </si>
  <si>
    <r>
      <t xml:space="preserve">Objetivos Estratégicos Locais             </t>
    </r>
    <r>
      <rPr>
        <b/>
        <sz val="20"/>
        <color indexed="21"/>
        <rFont val="Calibri"/>
        <family val="2"/>
      </rPr>
      <t xml:space="preserve">  (mínimo de 6 % do total da RAL)                         </t>
    </r>
  </si>
  <si>
    <r>
      <t xml:space="preserve">Assistência Técnica                            </t>
    </r>
    <r>
      <rPr>
        <b/>
        <sz val="20"/>
        <color indexed="21"/>
        <rFont val="Calibri"/>
        <family val="2"/>
      </rPr>
      <t xml:space="preserve">(mínimo de 2% do total da RAL)    </t>
    </r>
  </si>
  <si>
    <r>
      <t xml:space="preserve">Reserva de Contingência                          </t>
    </r>
    <r>
      <rPr>
        <b/>
        <sz val="20"/>
        <color indexed="21"/>
        <rFont val="Calibri"/>
        <family val="2"/>
      </rPr>
      <t xml:space="preserve">(até 2 % do total da RAL)              </t>
    </r>
  </si>
  <si>
    <t>COMENTÁRIOS/JUSTIFICATIVAS PARA AS VARIAÇÕES EM ÍNDICES APROVADOS/REALIZADOS.</t>
  </si>
  <si>
    <r>
      <t xml:space="preserve">O cotejo entre os índices aprovados e executados revela que houveram diferenças significativas no âmbito da atividade "Atendimento" e do evento "Comunicação". Em relação ao primeiro, </t>
    </r>
    <r>
      <rPr>
        <b/>
        <sz val="20"/>
        <color theme="1"/>
        <rFont val="Calibri"/>
        <family val="2"/>
        <scheme val="minor"/>
      </rPr>
      <t>isso decorreu de que um dos principais projetos previstos no ano passado para manutenção do atendimento aos profissionais era a reforma da sede do CAU/RN.</t>
    </r>
    <r>
      <rPr>
        <sz val="20"/>
        <color theme="1"/>
        <rFont val="Calibri"/>
        <family val="2"/>
        <scheme val="minor"/>
      </rPr>
      <t xml:space="preserve"> Todavia, apesar de termos iniciado os trabalhos para tal, com a constituição de uma comissão especializada para este fim, os mesmos não se concluíram no ano passado. Como o valor destinado a tal ação era de R$ 210.000,00 (duzentos e dez mil reais), o fato de não termos empreendido a reforma no exercício passado contribuiu para a diferença entre o provisionado para esta atividade e o efetivamente executado. Quanto ao Plano de Comunicação, a diferença decorreu, sobretudo, de termos previsto no Plano de Ação 2017 a </t>
    </r>
    <r>
      <rPr>
        <b/>
        <sz val="20"/>
        <color theme="1"/>
        <rFont val="Calibri"/>
        <family val="2"/>
        <scheme val="minor"/>
      </rPr>
      <t>contratação de serviços especializados em marketing e/ou publicidade</t>
    </r>
    <r>
      <rPr>
        <sz val="20"/>
        <color theme="1"/>
        <rFont val="Calibri"/>
        <family val="2"/>
        <scheme val="minor"/>
      </rPr>
      <t>, conforme demanda a ser definida pela Comissão de Exercício Profissional - CEP e no valor de R$  4.490,00, algo que não se concretizou no exercício de 2017.
Outro ponto a se destacar é que tivemos a rescisão de contrato de 4 (quatro) colaboradores neste exercício, no valor total de R$ 28.956,85, distribuídos da seguinte forma: i. R$ 4.491,65 referente às verbas rescisórias da colaboradora Maria Renata Duarte Ferreira; ii. R$ 11.535,15 referente às verbas do colaborador Marcelo Martins de Araújo; iii. R$ 1404,90 referente às verbas rescisórias da colaboradora Ivina Silva; iv. R$ 11.525,15, referente às verbas rescisórias da colaboradora Rafaela Ribeiro Araújo.
Cabe justificar, ainda, a execução das despesas com capacitação de pessoal acima do limite de 4%, confrontando-se o total executado no ano de 2017 relativo às despesas com pessoal e encargos, no valor de R$ 611.736,00  e o valor executado em capacitação de pessoal, de R$ 27.239,00. Convém destacar, inicialmente, que o valor executado foi abaixo do provisionado originalmente na reprogramação, qual seja de R$ 27.544,00. A diferença decorreu do fato de termos previsto um valor maior para custeio de pessoal e encargos (R$ 691.842,00) em relação ao que foi executado (R$ 611.736,00). A diferença entre o provisionado e o executado decorreu de termos desligado 1 (um) Analista de Fiscalização no mês de agosto de 2018 e, devido aos trâmites necessários para a convocação de concursado para assunção do cargo, só termos conseguido contratar outro Analista de Fiscalização no mês de dezembro de 2017.  Logo, durante este interstício houve uma queda nos valores mensais gastos com custeio da folha de pagamento e encargos correlatos. Destaque-se, também, que as ações de capacitação foram intensificadas no final do exercício de 2017, em virtude da previsão do desligamento da Gerente Administrativa Financeira do CAU/RN à época, Sra. Rafaela Ribeiro, que ocorreu em 21/12/2018, e a necessidade de treinar o Sr. João Marcos Fernandes, ocupante à época do cargo de assistente administrativo, para assunção da nova função. Por este motivo, houve uma intensificação nos gastos com diárias para participação deste colaborador em eventos de capacitação importantes ao bom exercício desta função, como sua participação no Seminário de Planejamento e Gestão Estratégica, ocorrido entre 11/06 e 13/06/2017, no Encontro de Gestores Financeiros e Contadores do CAU/RN, entre os dias 06 e 08/11/2017,  e no Treinamento junto a Implanta e CAU/BR - SISPAD e SICCL, entre os dias 31/07 e 04/08/2017. Desta forma, em virtude desses acontecimentos, acabou ocorrendo este gasto acima do fixado pelas diretrizes.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</si>
</sst>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5" formatCode="_(* #,##0_);_(* \(#,##0\);_(* &quot;-&quot;??_);_(@_)"/>
    <numFmt numFmtId="166" formatCode="_(* #,##0.0_);_(* \(#,##0.0\);_(* &quot;-&quot;??_);_(@_)"/>
    <numFmt numFmtId="167" formatCode="_-* #,##0.00_-;\-* #,##0.00_-;_-* &quot;-&quot;_-;_-@_-"/>
    <numFmt numFmtId="168" formatCode="_-* #,##0_-;\-* #,##0_-;_-* &quot;-&quot;??_-;_-@_-"/>
    <numFmt numFmtId="169" formatCode="0.0%"/>
  </numFmts>
  <fonts count="28" x14ac:knownFonts="1">
    <font>
      <sz val="11"/>
      <color theme="1"/>
      <name val="Calibri"/>
      <family val="2"/>
      <scheme val="minor"/>
    </font>
    <font>
      <sz val="11"/>
      <color theme="1"/>
      <name val="Calibri"/>
      <family val="2"/>
      <scheme val="minor"/>
    </font>
    <font>
      <sz val="14"/>
      <color theme="1"/>
      <name val="Calibri"/>
      <family val="2"/>
      <scheme val="minor"/>
    </font>
    <font>
      <b/>
      <sz val="20"/>
      <color theme="0" tint="-4.9989318521683403E-2"/>
      <name val="Calibri"/>
      <family val="2"/>
      <scheme val="minor"/>
    </font>
    <font>
      <b/>
      <sz val="21"/>
      <color theme="0"/>
      <name val="Calibri"/>
      <family val="2"/>
      <scheme val="minor"/>
    </font>
    <font>
      <sz val="21"/>
      <color theme="1"/>
      <name val="Calibri"/>
      <family val="2"/>
      <scheme val="minor"/>
    </font>
    <font>
      <sz val="21"/>
      <name val="Calibri"/>
      <family val="2"/>
      <scheme val="minor"/>
    </font>
    <font>
      <sz val="22"/>
      <color theme="1"/>
      <name val="Calibri"/>
      <family val="2"/>
      <scheme val="minor"/>
    </font>
    <font>
      <b/>
      <sz val="14"/>
      <color theme="1"/>
      <name val="Calibri"/>
      <family val="2"/>
      <scheme val="minor"/>
    </font>
    <font>
      <b/>
      <sz val="20"/>
      <color theme="0"/>
      <name val="Calibri"/>
      <family val="2"/>
      <scheme val="minor"/>
    </font>
    <font>
      <sz val="20"/>
      <color theme="1"/>
      <name val="Calibri"/>
      <family val="2"/>
      <scheme val="minor"/>
    </font>
    <font>
      <b/>
      <sz val="20"/>
      <color theme="1"/>
      <name val="Calibri"/>
      <family val="2"/>
      <scheme val="minor"/>
    </font>
    <font>
      <b/>
      <sz val="20"/>
      <name val="Calibri"/>
      <family val="2"/>
      <scheme val="minor"/>
    </font>
    <font>
      <sz val="20"/>
      <color rgb="FF000000"/>
      <name val="Calibri"/>
      <family val="2"/>
    </font>
    <font>
      <b/>
      <sz val="20"/>
      <color indexed="21"/>
      <name val="Calibri"/>
      <family val="2"/>
    </font>
    <font>
      <b/>
      <sz val="20"/>
      <color indexed="10"/>
      <name val="Calibri"/>
      <family val="2"/>
    </font>
    <font>
      <b/>
      <sz val="20"/>
      <color indexed="8"/>
      <name val="Calibri"/>
      <family val="2"/>
    </font>
    <font>
      <b/>
      <sz val="20"/>
      <color indexed="57"/>
      <name val="Calibri"/>
      <family val="2"/>
    </font>
    <font>
      <sz val="20"/>
      <color rgb="FFFFFF00"/>
      <name val="Calibri"/>
      <family val="2"/>
      <scheme val="minor"/>
    </font>
    <font>
      <sz val="16"/>
      <name val="Calibri"/>
      <family val="2"/>
      <scheme val="minor"/>
    </font>
    <font>
      <sz val="11"/>
      <name val="Calibri"/>
      <family val="2"/>
      <scheme val="minor"/>
    </font>
    <font>
      <b/>
      <sz val="14"/>
      <color indexed="81"/>
      <name val="Segoe UI"/>
      <family val="2"/>
    </font>
    <font>
      <b/>
      <sz val="9"/>
      <color indexed="81"/>
      <name val="Tahoma"/>
      <family val="2"/>
    </font>
    <font>
      <sz val="9"/>
      <color indexed="81"/>
      <name val="Tahoma"/>
      <family val="2"/>
    </font>
    <font>
      <b/>
      <sz val="18"/>
      <color indexed="81"/>
      <name val="Segoe UI"/>
      <family val="2"/>
    </font>
    <font>
      <sz val="18"/>
      <color indexed="81"/>
      <name val="Segoe UI"/>
      <family val="2"/>
    </font>
    <font>
      <b/>
      <sz val="12"/>
      <color indexed="81"/>
      <name val="Segoe UI"/>
      <family val="2"/>
    </font>
    <font>
      <sz val="12"/>
      <color indexed="81"/>
      <name val="Segoe UI"/>
      <family val="2"/>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808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6" tint="0.59999389629810485"/>
        <bgColor indexed="64"/>
      </patternFill>
    </fill>
    <fill>
      <patternFill patternType="solid">
        <fgColor rgb="FFBDD1C5"/>
        <bgColor indexed="64"/>
      </patternFill>
    </fill>
    <fill>
      <patternFill patternType="solid">
        <fgColor theme="4" tint="0.39997558519241921"/>
        <bgColor indexed="64"/>
      </patternFill>
    </fill>
    <fill>
      <patternFill patternType="solid">
        <fgColor theme="0" tint="-4.9989318521683403E-2"/>
        <bgColor indexed="64"/>
      </patternFill>
    </fill>
  </fills>
  <borders count="48">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FFFFFF"/>
      </left>
      <right style="medium">
        <color rgb="FFFFFFFF"/>
      </right>
      <top style="medium">
        <color rgb="FFFFFFFF"/>
      </top>
      <bottom style="medium">
        <color rgb="FFFFFFFF"/>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3">
    <xf numFmtId="0" fontId="0" fillId="0" borderId="0" xfId="0"/>
    <xf numFmtId="0" fontId="2" fillId="0" borderId="0" xfId="0" applyFont="1"/>
    <xf numFmtId="0" fontId="2" fillId="2" borderId="0" xfId="0" applyFont="1" applyFill="1" applyAlignment="1">
      <alignment horizontal="center"/>
    </xf>
    <xf numFmtId="0" fontId="2" fillId="2" borderId="0" xfId="0" applyFont="1" applyFill="1"/>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2" fillId="0" borderId="5" xfId="0" applyFont="1" applyBorder="1" applyAlignment="1">
      <alignment wrapText="1"/>
    </xf>
    <xf numFmtId="0" fontId="2" fillId="0" borderId="0" xfId="0" applyFont="1" applyAlignment="1">
      <alignment horizontal="center" wrapText="1"/>
    </xf>
    <xf numFmtId="0" fontId="2" fillId="2" borderId="0" xfId="0" applyFont="1" applyFill="1" applyAlignment="1">
      <alignment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wrapText="1"/>
    </xf>
    <xf numFmtId="0" fontId="4" fillId="4" borderId="8" xfId="0" applyFont="1" applyFill="1" applyBorder="1" applyAlignment="1">
      <alignment vertical="center" wrapText="1"/>
    </xf>
    <xf numFmtId="0" fontId="4" fillId="4" borderId="9" xfId="0" applyFont="1" applyFill="1" applyBorder="1" applyAlignment="1">
      <alignment horizontal="center" vertical="center" wrapText="1"/>
    </xf>
    <xf numFmtId="0" fontId="4" fillId="4" borderId="9" xfId="0" applyFont="1" applyFill="1" applyBorder="1" applyAlignment="1">
      <alignment vertical="center" wrapText="1"/>
    </xf>
    <xf numFmtId="9" fontId="4" fillId="4" borderId="10" xfId="2" applyFont="1" applyFill="1" applyBorder="1" applyAlignment="1">
      <alignment horizontal="center" vertical="center" wrapText="1"/>
    </xf>
    <xf numFmtId="0" fontId="5" fillId="5" borderId="8" xfId="0" applyFont="1" applyFill="1" applyBorder="1" applyAlignment="1">
      <alignment vertical="center" wrapText="1"/>
    </xf>
    <xf numFmtId="0" fontId="5" fillId="0" borderId="9" xfId="0" applyFont="1" applyBorder="1" applyAlignment="1">
      <alignment horizontal="center" vertical="center" wrapText="1"/>
    </xf>
    <xf numFmtId="14" fontId="5" fillId="0" borderId="9" xfId="0" applyNumberFormat="1" applyFont="1" applyBorder="1" applyAlignment="1" applyProtection="1">
      <alignment horizontal="center" vertical="center" wrapText="1"/>
      <protection locked="0"/>
    </xf>
    <xf numFmtId="9" fontId="5" fillId="5" borderId="9" xfId="0" applyNumberFormat="1" applyFont="1" applyFill="1" applyBorder="1" applyAlignment="1" applyProtection="1">
      <alignment horizontal="center" vertical="center" wrapText="1"/>
      <protection locked="0"/>
    </xf>
    <xf numFmtId="9" fontId="5" fillId="0" borderId="9" xfId="0" applyNumberFormat="1" applyFont="1" applyBorder="1" applyAlignment="1" applyProtection="1">
      <alignment horizontal="center" vertical="center" wrapText="1"/>
      <protection locked="0"/>
    </xf>
    <xf numFmtId="9" fontId="5" fillId="0" borderId="0" xfId="0" applyNumberFormat="1" applyFont="1" applyAlignment="1">
      <alignment vertical="center"/>
    </xf>
    <xf numFmtId="0" fontId="5" fillId="0" borderId="0" xfId="0" applyFont="1" applyAlignment="1">
      <alignment horizontal="center" vertical="center" wrapText="1"/>
    </xf>
    <xf numFmtId="2" fontId="5" fillId="5" borderId="9" xfId="0" applyNumberFormat="1" applyFont="1" applyFill="1" applyBorder="1" applyAlignment="1" applyProtection="1">
      <alignment horizontal="center" vertical="center" wrapText="1"/>
      <protection locked="0"/>
    </xf>
    <xf numFmtId="2" fontId="5" fillId="0" borderId="0" xfId="0" applyNumberFormat="1" applyFont="1" applyAlignment="1">
      <alignment vertical="center"/>
    </xf>
    <xf numFmtId="10" fontId="5" fillId="5" borderId="9" xfId="0" applyNumberFormat="1" applyFont="1" applyFill="1" applyBorder="1" applyAlignment="1" applyProtection="1">
      <alignment horizontal="center" vertical="center" wrapText="1"/>
      <protection locked="0"/>
    </xf>
    <xf numFmtId="14" fontId="5" fillId="0" borderId="9" xfId="0" applyNumberFormat="1" applyFont="1" applyBorder="1" applyAlignment="1" applyProtection="1">
      <alignment horizontal="left" vertical="center" wrapText="1"/>
      <protection locked="0"/>
    </xf>
    <xf numFmtId="2" fontId="5" fillId="5" borderId="9" xfId="0" applyNumberFormat="1" applyFont="1" applyFill="1" applyBorder="1" applyAlignment="1" applyProtection="1">
      <alignment vertical="center" wrapText="1"/>
      <protection locked="0"/>
    </xf>
    <xf numFmtId="0" fontId="5" fillId="0" borderId="9" xfId="0" applyFont="1" applyBorder="1" applyAlignment="1" applyProtection="1">
      <alignment vertical="center" wrapText="1"/>
      <protection locked="0"/>
    </xf>
    <xf numFmtId="0" fontId="5"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vertical="center" wrapText="1"/>
    </xf>
    <xf numFmtId="0" fontId="5" fillId="5" borderId="9" xfId="0" applyFont="1" applyFill="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3" fontId="5" fillId="0" borderId="0" xfId="0" applyNumberFormat="1" applyFont="1" applyAlignment="1">
      <alignment vertical="center"/>
    </xf>
    <xf numFmtId="0" fontId="6" fillId="5" borderId="9" xfId="0" applyFont="1" applyFill="1" applyBorder="1" applyAlignment="1" applyProtection="1">
      <alignment horizontal="center" vertical="center" wrapText="1"/>
      <protection locked="0"/>
    </xf>
    <xf numFmtId="14" fontId="5" fillId="0" borderId="9" xfId="0" applyNumberFormat="1" applyFont="1" applyBorder="1" applyAlignment="1" applyProtection="1">
      <alignment vertical="center" wrapText="1"/>
      <protection locked="0"/>
    </xf>
    <xf numFmtId="0" fontId="5" fillId="2" borderId="9" xfId="0" applyFont="1" applyFill="1" applyBorder="1" applyAlignment="1">
      <alignment horizontal="center" vertical="center" wrapText="1"/>
    </xf>
    <xf numFmtId="0" fontId="7" fillId="0" borderId="0" xfId="0" applyFont="1" applyAlignment="1">
      <alignment horizontal="center" vertical="center" wrapText="1"/>
    </xf>
    <xf numFmtId="2" fontId="5" fillId="0" borderId="0" xfId="0" applyNumberFormat="1" applyFont="1" applyAlignment="1">
      <alignment horizontal="center" vertical="center"/>
    </xf>
    <xf numFmtId="10" fontId="5" fillId="0" borderId="0" xfId="0" applyNumberFormat="1" applyFont="1" applyAlignment="1">
      <alignment vertical="center"/>
    </xf>
    <xf numFmtId="9" fontId="5" fillId="0" borderId="0" xfId="2" applyFont="1" applyFill="1" applyAlignment="1">
      <alignment horizontal="center" vertical="center"/>
    </xf>
    <xf numFmtId="2" fontId="5" fillId="0" borderId="9" xfId="0" applyNumberFormat="1" applyFont="1" applyBorder="1" applyAlignment="1" applyProtection="1">
      <alignment horizontal="center" vertical="center" wrapText="1"/>
      <protection locked="0"/>
    </xf>
    <xf numFmtId="0" fontId="8" fillId="0" borderId="0" xfId="0" applyFont="1"/>
    <xf numFmtId="0" fontId="8" fillId="0" borderId="0" xfId="0" applyFont="1" applyAlignment="1">
      <alignment horizontal="center"/>
    </xf>
    <xf numFmtId="0" fontId="2" fillId="3" borderId="0" xfId="0" applyFont="1" applyFill="1"/>
    <xf numFmtId="0" fontId="2" fillId="0" borderId="0" xfId="0" applyFont="1" applyFill="1"/>
    <xf numFmtId="0" fontId="9" fillId="4" borderId="11" xfId="0" applyFont="1" applyFill="1" applyBorder="1" applyAlignment="1" applyProtection="1">
      <alignment horizontal="left" vertical="center"/>
      <protection locked="0"/>
    </xf>
    <xf numFmtId="0" fontId="9" fillId="4" borderId="12" xfId="0" applyFont="1" applyFill="1" applyBorder="1" applyAlignment="1" applyProtection="1">
      <alignment horizontal="left" vertical="center"/>
      <protection locked="0"/>
    </xf>
    <xf numFmtId="0" fontId="10" fillId="2" borderId="0" xfId="0" applyFont="1" applyFill="1"/>
    <xf numFmtId="0" fontId="9" fillId="4" borderId="13" xfId="0" applyFont="1" applyFill="1" applyBorder="1" applyAlignment="1">
      <alignment horizontal="center" vertical="center" textRotation="90"/>
    </xf>
    <xf numFmtId="41" fontId="9" fillId="4" borderId="14" xfId="0" applyNumberFormat="1" applyFont="1" applyFill="1" applyBorder="1" applyAlignment="1">
      <alignment horizontal="center" vertical="center" wrapText="1"/>
    </xf>
    <xf numFmtId="41" fontId="9" fillId="4" borderId="15" xfId="0" applyNumberFormat="1" applyFont="1" applyFill="1" applyBorder="1" applyAlignment="1">
      <alignment horizontal="center" vertical="center" wrapText="1"/>
    </xf>
    <xf numFmtId="41" fontId="9" fillId="4" borderId="16" xfId="0" applyNumberFormat="1" applyFont="1" applyFill="1" applyBorder="1" applyAlignment="1">
      <alignment horizontal="center" vertical="center" wrapText="1"/>
    </xf>
    <xf numFmtId="41" fontId="9" fillId="4" borderId="17" xfId="0" applyNumberFormat="1" applyFont="1" applyFill="1" applyBorder="1" applyAlignment="1">
      <alignment horizontal="center" vertical="center" wrapText="1"/>
    </xf>
    <xf numFmtId="41" fontId="9" fillId="4" borderId="18" xfId="0" applyNumberFormat="1" applyFont="1" applyFill="1" applyBorder="1" applyAlignment="1">
      <alignment horizontal="center" vertical="center" wrapText="1"/>
    </xf>
    <xf numFmtId="41" fontId="11" fillId="2" borderId="0" xfId="0" applyNumberFormat="1" applyFont="1" applyFill="1" applyAlignment="1">
      <alignment horizontal="center" vertical="center" wrapText="1"/>
    </xf>
    <xf numFmtId="0" fontId="9" fillId="4" borderId="19" xfId="0" applyFont="1" applyFill="1" applyBorder="1" applyAlignment="1">
      <alignment horizontal="center" vertical="center" textRotation="90"/>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165" fontId="11" fillId="5" borderId="22" xfId="1" applyNumberFormat="1" applyFont="1" applyFill="1" applyBorder="1" applyAlignment="1">
      <alignment horizontal="left" vertical="center" wrapText="1"/>
    </xf>
    <xf numFmtId="165" fontId="11" fillId="0" borderId="22" xfId="1" applyNumberFormat="1" applyFont="1" applyFill="1" applyBorder="1" applyAlignment="1">
      <alignment horizontal="left" vertical="center" wrapText="1"/>
    </xf>
    <xf numFmtId="166" fontId="11" fillId="6" borderId="23" xfId="1" applyNumberFormat="1" applyFont="1" applyFill="1" applyBorder="1" applyAlignment="1">
      <alignment horizontal="right" vertical="center" wrapText="1"/>
    </xf>
    <xf numFmtId="41" fontId="11" fillId="2" borderId="24" xfId="0" applyNumberFormat="1" applyFont="1" applyFill="1" applyBorder="1" applyAlignment="1">
      <alignment horizontal="left" vertical="center" wrapText="1"/>
    </xf>
    <xf numFmtId="41" fontId="11" fillId="2" borderId="25" xfId="0" applyNumberFormat="1" applyFont="1" applyFill="1" applyBorder="1" applyAlignment="1">
      <alignment horizontal="left" vertical="center" wrapText="1"/>
    </xf>
    <xf numFmtId="41" fontId="11" fillId="5" borderId="22" xfId="0" applyNumberFormat="1" applyFont="1" applyFill="1" applyBorder="1" applyAlignment="1">
      <alignment horizontal="right" vertical="center" wrapText="1"/>
    </xf>
    <xf numFmtId="41" fontId="11" fillId="7" borderId="22" xfId="0" applyNumberFormat="1" applyFont="1" applyFill="1" applyBorder="1" applyAlignment="1">
      <alignment horizontal="right" vertical="center" wrapText="1"/>
    </xf>
    <xf numFmtId="41" fontId="10" fillId="2" borderId="0" xfId="0" applyNumberFormat="1" applyFont="1" applyFill="1"/>
    <xf numFmtId="3" fontId="10" fillId="2" borderId="0" xfId="0" applyNumberFormat="1" applyFont="1" applyFill="1"/>
    <xf numFmtId="167" fontId="10" fillId="2" borderId="0" xfId="0" applyNumberFormat="1" applyFont="1" applyFill="1"/>
    <xf numFmtId="1" fontId="10" fillId="0" borderId="0" xfId="0" applyNumberFormat="1" applyFont="1" applyAlignment="1">
      <alignment horizontal="center" wrapText="1"/>
    </xf>
    <xf numFmtId="0" fontId="12" fillId="2" borderId="8" xfId="0" applyFont="1" applyFill="1" applyBorder="1" applyAlignment="1">
      <alignment horizontal="left" vertical="center"/>
    </xf>
    <xf numFmtId="0" fontId="12" fillId="2" borderId="26" xfId="0" applyFont="1" applyFill="1" applyBorder="1" applyAlignment="1">
      <alignment horizontal="left" vertical="center"/>
    </xf>
    <xf numFmtId="165" fontId="11" fillId="5" borderId="9" xfId="1" applyNumberFormat="1" applyFont="1" applyFill="1" applyBorder="1" applyAlignment="1">
      <alignment horizontal="left" vertical="center" wrapText="1"/>
    </xf>
    <xf numFmtId="165" fontId="11" fillId="6" borderId="9" xfId="1" applyNumberFormat="1" applyFont="1" applyFill="1" applyBorder="1" applyAlignment="1">
      <alignment horizontal="left" vertical="center" wrapText="1"/>
    </xf>
    <xf numFmtId="166" fontId="11" fillId="6" borderId="10" xfId="1" applyNumberFormat="1" applyFont="1" applyFill="1" applyBorder="1" applyAlignment="1">
      <alignment horizontal="right" vertical="center" wrapText="1"/>
    </xf>
    <xf numFmtId="41" fontId="11" fillId="2" borderId="27" xfId="0" applyNumberFormat="1" applyFont="1" applyFill="1" applyBorder="1" applyAlignment="1">
      <alignment horizontal="left" vertical="center" wrapText="1"/>
    </xf>
    <xf numFmtId="41" fontId="11" fillId="2" borderId="9" xfId="0" applyNumberFormat="1" applyFont="1" applyFill="1" applyBorder="1" applyAlignment="1">
      <alignment horizontal="left" vertical="center" wrapText="1"/>
    </xf>
    <xf numFmtId="41" fontId="11" fillId="5" borderId="9" xfId="0" applyNumberFormat="1" applyFont="1" applyFill="1" applyBorder="1" applyAlignment="1">
      <alignment horizontal="right" vertical="center" wrapText="1"/>
    </xf>
    <xf numFmtId="41" fontId="11" fillId="7" borderId="9" xfId="0" applyNumberFormat="1" applyFont="1" applyFill="1" applyBorder="1" applyAlignment="1">
      <alignment horizontal="right" vertical="center" wrapText="1"/>
    </xf>
    <xf numFmtId="165" fontId="10" fillId="2" borderId="0" xfId="1" applyNumberFormat="1" applyFont="1" applyFill="1"/>
    <xf numFmtId="0" fontId="10" fillId="2" borderId="0" xfId="0" applyFont="1" applyFill="1" applyAlignment="1">
      <alignment wrapText="1"/>
    </xf>
    <xf numFmtId="1" fontId="10" fillId="0" borderId="0" xfId="0" applyNumberFormat="1" applyFont="1" applyAlignment="1">
      <alignment horizontal="center"/>
    </xf>
    <xf numFmtId="41" fontId="9" fillId="4" borderId="8" xfId="0" applyNumberFormat="1" applyFont="1" applyFill="1" applyBorder="1" applyAlignment="1">
      <alignment horizontal="left" vertical="center" wrapText="1"/>
    </xf>
    <xf numFmtId="41" fontId="9" fillId="4" borderId="26" xfId="0" applyNumberFormat="1" applyFont="1" applyFill="1" applyBorder="1" applyAlignment="1">
      <alignment horizontal="left" vertical="center" wrapText="1"/>
    </xf>
    <xf numFmtId="165" fontId="11" fillId="8" borderId="9" xfId="1" applyNumberFormat="1" applyFont="1" applyFill="1" applyBorder="1" applyAlignment="1">
      <alignment horizontal="left" vertical="center" wrapText="1"/>
    </xf>
    <xf numFmtId="0" fontId="9" fillId="4" borderId="28" xfId="0" applyFont="1" applyFill="1" applyBorder="1" applyAlignment="1">
      <alignment horizontal="center" vertical="center" textRotation="90"/>
    </xf>
    <xf numFmtId="41" fontId="11" fillId="2" borderId="29" xfId="0" applyNumberFormat="1" applyFont="1" applyFill="1" applyBorder="1" applyAlignment="1">
      <alignment horizontal="left" vertical="center" wrapText="1"/>
    </xf>
    <xf numFmtId="41" fontId="11" fillId="2" borderId="30" xfId="0" applyNumberFormat="1" applyFont="1" applyFill="1" applyBorder="1" applyAlignment="1">
      <alignment horizontal="left" vertical="center" wrapText="1"/>
    </xf>
    <xf numFmtId="41" fontId="12" fillId="5" borderId="30" xfId="0" applyNumberFormat="1" applyFont="1" applyFill="1" applyBorder="1" applyAlignment="1">
      <alignment horizontal="left" vertical="center" wrapText="1"/>
    </xf>
    <xf numFmtId="166" fontId="11" fillId="6" borderId="31" xfId="1" applyNumberFormat="1" applyFont="1" applyFill="1" applyBorder="1" applyAlignment="1">
      <alignment horizontal="right" vertical="center" wrapText="1"/>
    </xf>
    <xf numFmtId="0" fontId="11" fillId="2" borderId="0" xfId="0" applyFont="1" applyFill="1" applyAlignment="1">
      <alignment horizontal="center" vertical="center" wrapText="1"/>
    </xf>
    <xf numFmtId="168" fontId="11" fillId="2" borderId="0" xfId="1" applyNumberFormat="1" applyFont="1" applyFill="1" applyBorder="1" applyAlignment="1">
      <alignment horizontal="right" vertical="center" wrapText="1"/>
    </xf>
    <xf numFmtId="43" fontId="11" fillId="2" borderId="0" xfId="1" applyFont="1" applyFill="1" applyBorder="1" applyAlignment="1">
      <alignment horizontal="left" vertical="center" wrapText="1"/>
    </xf>
    <xf numFmtId="41" fontId="13" fillId="2" borderId="32" xfId="0" applyNumberFormat="1" applyFont="1" applyFill="1" applyBorder="1" applyAlignment="1">
      <alignment horizontal="right" vertical="center" wrapText="1" readingOrder="1"/>
    </xf>
    <xf numFmtId="0" fontId="9" fillId="4" borderId="33" xfId="0" applyFont="1" applyFill="1" applyBorder="1" applyAlignment="1">
      <alignment horizontal="left" vertical="center" wrapText="1"/>
    </xf>
    <xf numFmtId="0" fontId="9" fillId="4" borderId="34" xfId="0" applyFont="1" applyFill="1" applyBorder="1" applyAlignment="1">
      <alignment horizontal="left" vertical="center" wrapText="1"/>
    </xf>
    <xf numFmtId="0" fontId="11" fillId="2" borderId="0" xfId="0" applyFont="1" applyFill="1" applyAlignment="1">
      <alignment vertical="center" wrapText="1"/>
    </xf>
    <xf numFmtId="41" fontId="11" fillId="2" borderId="0" xfId="0" applyNumberFormat="1" applyFont="1" applyFill="1" applyAlignment="1">
      <alignment horizontal="left" vertical="center" wrapText="1"/>
    </xf>
    <xf numFmtId="0" fontId="11" fillId="2" borderId="0" xfId="0" applyFont="1" applyFill="1" applyAlignment="1">
      <alignment horizontal="center" vertical="center" wrapText="1" readingOrder="1"/>
    </xf>
    <xf numFmtId="0" fontId="11" fillId="2" borderId="0" xfId="0" applyFont="1" applyFill="1" applyAlignment="1">
      <alignment horizontal="center" vertical="center" textRotation="90"/>
    </xf>
    <xf numFmtId="0" fontId="11" fillId="2" borderId="0" xfId="0" applyFont="1" applyFill="1" applyAlignment="1">
      <alignment horizontal="left" vertical="center" wrapText="1"/>
    </xf>
    <xf numFmtId="168" fontId="11" fillId="2" borderId="0" xfId="1" applyNumberFormat="1" applyFont="1" applyFill="1" applyBorder="1" applyAlignment="1">
      <alignment horizontal="left" vertical="center" wrapText="1"/>
    </xf>
    <xf numFmtId="0" fontId="11" fillId="2" borderId="0" xfId="0" applyFont="1" applyFill="1" applyAlignment="1">
      <alignment horizontal="center" vertical="center" wrapText="1" readingOrder="1"/>
    </xf>
    <xf numFmtId="0" fontId="9" fillId="4" borderId="35" xfId="0" applyFont="1" applyFill="1" applyBorder="1" applyAlignment="1">
      <alignment horizontal="center" vertical="center" textRotation="90"/>
    </xf>
    <xf numFmtId="41" fontId="9" fillId="4" borderId="36" xfId="0" applyNumberFormat="1" applyFont="1" applyFill="1" applyBorder="1" applyAlignment="1">
      <alignment horizontal="center" vertical="center" wrapText="1"/>
    </xf>
    <xf numFmtId="41" fontId="9" fillId="4" borderId="37" xfId="0" applyNumberFormat="1" applyFont="1" applyFill="1" applyBorder="1" applyAlignment="1">
      <alignment horizontal="center" vertical="center" wrapText="1"/>
    </xf>
    <xf numFmtId="41" fontId="9" fillId="4" borderId="37" xfId="0" applyNumberFormat="1" applyFont="1" applyFill="1" applyBorder="1" applyAlignment="1">
      <alignment horizontal="center" vertical="center" wrapText="1"/>
    </xf>
    <xf numFmtId="41" fontId="9" fillId="4" borderId="38" xfId="0" applyNumberFormat="1" applyFont="1" applyFill="1" applyBorder="1" applyAlignment="1">
      <alignment horizontal="center" vertical="center" wrapText="1"/>
    </xf>
    <xf numFmtId="41" fontId="9" fillId="4" borderId="20" xfId="0" applyNumberFormat="1" applyFont="1" applyFill="1" applyBorder="1" applyAlignment="1">
      <alignment horizontal="center" vertical="center" wrapText="1"/>
    </xf>
    <xf numFmtId="41" fontId="9" fillId="4" borderId="25" xfId="0" applyNumberFormat="1" applyFont="1" applyFill="1" applyBorder="1" applyAlignment="1">
      <alignment horizontal="center" vertical="center" wrapText="1"/>
    </xf>
    <xf numFmtId="41" fontId="9" fillId="4" borderId="21" xfId="0" applyNumberFormat="1" applyFont="1" applyFill="1" applyBorder="1" applyAlignment="1">
      <alignment horizontal="center" vertical="center" wrapText="1"/>
    </xf>
    <xf numFmtId="0" fontId="11" fillId="2" borderId="0" xfId="0" applyFont="1" applyFill="1" applyAlignment="1">
      <alignment vertical="center" wrapText="1" readingOrder="1"/>
    </xf>
    <xf numFmtId="0" fontId="11" fillId="9" borderId="20" xfId="0" applyFont="1" applyFill="1" applyBorder="1" applyAlignment="1">
      <alignment horizontal="center" vertical="center" wrapText="1"/>
    </xf>
    <xf numFmtId="41" fontId="11" fillId="2" borderId="25" xfId="0" applyNumberFormat="1" applyFont="1" applyFill="1" applyBorder="1" applyAlignment="1">
      <alignment horizontal="center" vertical="center" wrapText="1"/>
    </xf>
    <xf numFmtId="165" fontId="11" fillId="0" borderId="9" xfId="1" applyNumberFormat="1" applyFont="1" applyFill="1" applyBorder="1" applyAlignment="1">
      <alignment horizontal="left" vertical="center" wrapText="1"/>
    </xf>
    <xf numFmtId="41" fontId="11" fillId="5" borderId="25" xfId="0" applyNumberFormat="1" applyFont="1" applyFill="1" applyBorder="1" applyAlignment="1">
      <alignment horizontal="right" vertical="center" wrapText="1"/>
    </xf>
    <xf numFmtId="0" fontId="11" fillId="9" borderId="39" xfId="0" applyFont="1" applyFill="1" applyBorder="1" applyAlignment="1">
      <alignment horizontal="center" vertical="center" wrapText="1"/>
    </xf>
    <xf numFmtId="0" fontId="11" fillId="9" borderId="22" xfId="0" applyFont="1" applyFill="1" applyBorder="1" applyAlignment="1">
      <alignment horizontal="center" vertical="center" wrapText="1"/>
    </xf>
    <xf numFmtId="41" fontId="11" fillId="2" borderId="22" xfId="0" applyNumberFormat="1" applyFont="1" applyFill="1" applyBorder="1" applyAlignment="1">
      <alignment horizontal="center" vertical="center" wrapText="1"/>
    </xf>
    <xf numFmtId="165" fontId="10" fillId="2" borderId="0" xfId="1" applyNumberFormat="1" applyFont="1" applyFill="1" applyAlignment="1">
      <alignment wrapText="1"/>
    </xf>
    <xf numFmtId="43" fontId="10" fillId="2" borderId="0" xfId="0" applyNumberFormat="1" applyFont="1" applyFill="1" applyAlignment="1">
      <alignment wrapText="1"/>
    </xf>
    <xf numFmtId="0" fontId="11" fillId="9" borderId="8" xfId="0" applyFont="1" applyFill="1" applyBorder="1" applyAlignment="1">
      <alignment horizontal="center" vertical="center" wrapText="1"/>
    </xf>
    <xf numFmtId="41" fontId="11" fillId="9" borderId="9" xfId="0" applyNumberFormat="1" applyFont="1" applyFill="1" applyBorder="1" applyAlignment="1">
      <alignment horizontal="center" vertical="center" wrapText="1"/>
    </xf>
    <xf numFmtId="169" fontId="11" fillId="0" borderId="9" xfId="1" applyNumberFormat="1" applyFont="1" applyFill="1" applyBorder="1" applyAlignment="1">
      <alignment horizontal="right" vertical="center" wrapText="1"/>
    </xf>
    <xf numFmtId="169" fontId="11" fillId="5" borderId="9" xfId="1" applyNumberFormat="1" applyFont="1" applyFill="1" applyBorder="1" applyAlignment="1">
      <alignment horizontal="right" vertical="center" wrapText="1"/>
    </xf>
    <xf numFmtId="166" fontId="11" fillId="10" borderId="10" xfId="1" applyNumberFormat="1" applyFont="1" applyFill="1" applyBorder="1" applyAlignment="1">
      <alignment horizontal="right" vertical="center" wrapText="1"/>
    </xf>
    <xf numFmtId="169" fontId="10" fillId="2" borderId="0" xfId="2" applyNumberFormat="1" applyFont="1" applyFill="1" applyAlignment="1">
      <alignment wrapText="1"/>
    </xf>
    <xf numFmtId="0" fontId="11" fillId="9" borderId="9" xfId="0" applyFont="1" applyFill="1" applyBorder="1" applyAlignment="1">
      <alignment horizontal="center" vertical="center" wrapText="1"/>
    </xf>
    <xf numFmtId="41" fontId="11" fillId="2" borderId="9" xfId="0" applyNumberFormat="1" applyFont="1" applyFill="1" applyBorder="1" applyAlignment="1">
      <alignment horizontal="center" vertical="center" wrapText="1"/>
    </xf>
    <xf numFmtId="3" fontId="10" fillId="2" borderId="0" xfId="0" applyNumberFormat="1" applyFont="1" applyFill="1" applyAlignment="1">
      <alignment wrapText="1"/>
    </xf>
    <xf numFmtId="0" fontId="11" fillId="9" borderId="33" xfId="0" applyFont="1" applyFill="1" applyBorder="1" applyAlignment="1">
      <alignment horizontal="center" vertical="center" wrapText="1"/>
    </xf>
    <xf numFmtId="0" fontId="11" fillId="9" borderId="30" xfId="0" applyFont="1" applyFill="1" applyBorder="1" applyAlignment="1">
      <alignment horizontal="center" vertical="center" wrapText="1"/>
    </xf>
    <xf numFmtId="41" fontId="11" fillId="9" borderId="30" xfId="0" applyNumberFormat="1" applyFont="1" applyFill="1" applyBorder="1" applyAlignment="1">
      <alignment horizontal="center" vertical="center" wrapText="1"/>
    </xf>
    <xf numFmtId="166" fontId="11" fillId="3" borderId="10" xfId="1" applyNumberFormat="1" applyFont="1" applyFill="1" applyBorder="1" applyAlignment="1">
      <alignment horizontal="right" vertical="center" wrapText="1"/>
    </xf>
    <xf numFmtId="168" fontId="11" fillId="5" borderId="9" xfId="1" applyNumberFormat="1" applyFont="1" applyFill="1" applyBorder="1" applyAlignment="1">
      <alignment horizontal="right" vertical="center" wrapText="1"/>
    </xf>
    <xf numFmtId="168" fontId="10" fillId="2" borderId="0" xfId="1" applyNumberFormat="1" applyFont="1" applyFill="1" applyBorder="1" applyAlignment="1">
      <alignment vertical="center" wrapText="1"/>
    </xf>
    <xf numFmtId="168" fontId="11" fillId="5" borderId="0" xfId="1" applyNumberFormat="1" applyFont="1" applyFill="1" applyBorder="1" applyAlignment="1">
      <alignment horizontal="left" vertical="center" wrapText="1"/>
    </xf>
    <xf numFmtId="0" fontId="18" fillId="2" borderId="0" xfId="0" applyFont="1" applyFill="1"/>
    <xf numFmtId="0" fontId="12" fillId="9" borderId="9" xfId="0" applyFont="1" applyFill="1" applyBorder="1" applyAlignment="1">
      <alignment horizontal="center" vertical="center" wrapText="1"/>
    </xf>
    <xf numFmtId="0" fontId="11" fillId="9" borderId="40" xfId="0" applyFont="1" applyFill="1" applyBorder="1" applyAlignment="1">
      <alignment horizontal="center" vertical="center" wrapText="1"/>
    </xf>
    <xf numFmtId="0" fontId="9" fillId="4" borderId="41" xfId="0" applyFont="1" applyFill="1" applyBorder="1" applyAlignment="1">
      <alignment horizontal="center" vertical="center" textRotation="90"/>
    </xf>
    <xf numFmtId="0" fontId="11" fillId="9" borderId="42" xfId="0" applyFont="1" applyFill="1" applyBorder="1" applyAlignment="1">
      <alignment horizontal="center" vertical="center" wrapText="1"/>
    </xf>
    <xf numFmtId="169" fontId="11" fillId="5" borderId="30" xfId="1" applyNumberFormat="1" applyFont="1" applyFill="1" applyBorder="1" applyAlignment="1">
      <alignment horizontal="right" vertical="center" wrapText="1"/>
    </xf>
    <xf numFmtId="0" fontId="19" fillId="3" borderId="43" xfId="0" applyFont="1" applyFill="1" applyBorder="1"/>
    <xf numFmtId="0" fontId="20" fillId="3" borderId="43" xfId="0" applyFont="1" applyFill="1" applyBorder="1"/>
    <xf numFmtId="0" fontId="20" fillId="3" borderId="27" xfId="0" applyFont="1" applyFill="1" applyBorder="1"/>
    <xf numFmtId="0" fontId="10" fillId="11" borderId="44" xfId="0" applyFont="1" applyFill="1" applyBorder="1" applyAlignment="1">
      <alignment horizontal="left" vertical="center" wrapText="1"/>
    </xf>
    <xf numFmtId="0" fontId="0" fillId="11" borderId="45" xfId="0" applyFill="1" applyBorder="1" applyAlignment="1">
      <alignment horizontal="left" vertical="center" wrapText="1"/>
    </xf>
    <xf numFmtId="0" fontId="0" fillId="11" borderId="46" xfId="0" applyFill="1" applyBorder="1" applyAlignment="1">
      <alignment horizontal="left" vertical="center" wrapText="1"/>
    </xf>
    <xf numFmtId="0" fontId="0" fillId="11" borderId="5" xfId="0" applyFill="1" applyBorder="1" applyAlignment="1">
      <alignment horizontal="left" vertical="center" wrapText="1"/>
    </xf>
    <xf numFmtId="0" fontId="0" fillId="11" borderId="0" xfId="0" applyFill="1" applyAlignment="1">
      <alignment horizontal="left" vertical="center" wrapText="1"/>
    </xf>
    <xf numFmtId="0" fontId="0" fillId="11" borderId="35" xfId="0" applyFill="1" applyBorder="1" applyAlignment="1">
      <alignment horizontal="left" vertical="center" wrapText="1"/>
    </xf>
    <xf numFmtId="0" fontId="0" fillId="11" borderId="47" xfId="0" applyFill="1" applyBorder="1" applyAlignment="1">
      <alignment horizontal="left" vertical="center" wrapText="1"/>
    </xf>
    <xf numFmtId="0" fontId="0" fillId="11" borderId="1" xfId="0" applyFill="1" applyBorder="1" applyAlignment="1">
      <alignment horizontal="left" vertical="center" wrapText="1"/>
    </xf>
    <xf numFmtId="0" fontId="0" fillId="11" borderId="41" xfId="0" applyFill="1" applyBorder="1" applyAlignment="1">
      <alignment horizontal="left" vertical="center" wrapText="1"/>
    </xf>
    <xf numFmtId="0" fontId="0" fillId="2" borderId="0" xfId="0" applyFill="1"/>
  </cellXfs>
  <cellStyles count="3">
    <cellStyle name="Normal" xfId="0" builtinId="0"/>
    <cellStyle name="Porcentagem" xfId="2"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71438</xdr:colOff>
      <xdr:row>0</xdr:row>
      <xdr:rowOff>0</xdr:rowOff>
    </xdr:from>
    <xdr:to>
      <xdr:col>3</xdr:col>
      <xdr:colOff>9935</xdr:colOff>
      <xdr:row>6</xdr:row>
      <xdr:rowOff>214312</xdr:rowOff>
    </xdr:to>
    <xdr:pic>
      <xdr:nvPicPr>
        <xdr:cNvPr id="3" name="Imagem 2">
          <a:extLst>
            <a:ext uri="{FF2B5EF4-FFF2-40B4-BE49-F238E27FC236}">
              <a16:creationId xmlns:a16="http://schemas.microsoft.com/office/drawing/2014/main" id="{5BF8BD84-D7A8-4240-AAD3-BDE5786912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438" y="0"/>
          <a:ext cx="12154310" cy="1643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653830</xdr:colOff>
      <xdr:row>3</xdr:row>
      <xdr:rowOff>285749</xdr:rowOff>
    </xdr:to>
    <xdr:pic>
      <xdr:nvPicPr>
        <xdr:cNvPr id="3" name="Imagem 2">
          <a:extLst>
            <a:ext uri="{FF2B5EF4-FFF2-40B4-BE49-F238E27FC236}">
              <a16:creationId xmlns:a16="http://schemas.microsoft.com/office/drawing/2014/main" id="{B22183F0-9C9A-4FDE-8672-4F5FBAC2F3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512080" cy="1285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tendimento_CAURN/Desktop/CAU%20RN/_FINANCEIRO/OR&#199;AMENTOS%20+%20PA/2017/1&#170;%20REPROGRAMA&#199;&#195;O%20PA%202017/0.3%20-%20Plano%20de%20A&#231;&#227;o%20Reprograma&#231;&#227;o%202017_CAU_R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tendimento_CAURN/Desktop/CAU%20RN/_FINANCEIRO/Formul&#225;rios%20CAUBR/2017/Relat&#243;rio%20de%20Gest&#227;o/BASE%20-%20REPROGRAMACAO%202017.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Users/Gaf%2002/Desktop/CAU%20RN/_FINANCEIRO/Formul&#225;rios%20CAUBR/2017/TCU/Relat&#243;rio%20de%20Gest&#227;o%20(FIlomena%20-%20Planejamento)/RELAT&#211;RIO%20DE%20GESTAO%20(PLANILHA)/CAU_RN%20-%20Relat&#243;rio%20de%20Gest&#227;o%202017%20-%20ap&#243;s%202a%20analise%20CAU_BR%20-%2028032018.xlsb?D0B79E28" TargetMode="External"/><Relationship Id="rId1" Type="http://schemas.openxmlformats.org/officeDocument/2006/relationships/externalLinkPath" Target="file:///\\D0B79E28\CAU_RN%20-%20Relat&#243;rio%20de%20Gest&#227;o%202017%20-%20ap&#243;s%202a%20analise%20CAU_BR%20-%2028032018.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G%202018\CAU%20RN\_FINANCEIRO\Formul&#225;rios%20CAUBR\2017\Relat&#243;rio%20de%20Gest&#227;o\BASE_PA%20REPROGRAMADO%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Estratégico"/>
      <sheetName val="Matriz Objetivos x Projetos"/>
      <sheetName val="Indicadores e Metas"/>
      <sheetName val="Anexo_1.1_Usos e Fontes"/>
      <sheetName val="Quadro Geral-B"/>
      <sheetName val="Anexo_1.2_ Elemento de Despesas"/>
      <sheetName val="Anexo_1.3_Limites Estratégicos "/>
      <sheetName val="Anexo_1.3_Limites Estratégicos"/>
      <sheetName val="Anexo_1.4_Dados"/>
      <sheetName val="Plan1"/>
      <sheetName val="Anexo 1.6_Elemento de Despesas"/>
      <sheetName val="Quadro Geral"/>
      <sheetName val="Fundo de Apoio Ativ.1"/>
      <sheetName val="CSC - Ativ.2"/>
      <sheetName val="Reserva de Contingência- Ativ.3"/>
      <sheetName val="Patrocínio - Proj.1"/>
      <sheetName val="Capicitação Pessoal Proj.2"/>
      <sheetName val="Manutenção Atendimento Ativ.4"/>
      <sheetName val="Despesas Financeiras Ativ.5"/>
      <sheetName val="Manutenção Rotinas ADM Ativ.6"/>
      <sheetName val="Plano de Mídia - Proj.3"/>
      <sheetName val="Fiscalização - Ativ.7"/>
      <sheetName val="Eventos Proj.4"/>
      <sheetName val="Reforma Sede Proj.5"/>
      <sheetName val="ATHIS Proj.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3">
          <cell r="M23">
            <v>1547300.5025599999</v>
          </cell>
        </row>
      </sheetData>
      <sheetData sheetId="12" refreshError="1"/>
      <sheetData sheetId="13" refreshError="1"/>
      <sheetData sheetId="14" refreshError="1"/>
      <sheetData sheetId="15" refreshError="1">
        <row r="20">
          <cell r="M20">
            <v>1169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Estratégico"/>
      <sheetName val="Matriz Objetivos x Projetos"/>
      <sheetName val="Indicadores e Metas"/>
      <sheetName val="Anexo_1.1_Usos e Fontes"/>
      <sheetName val="Quadro Geral-B"/>
      <sheetName val="Anexo_1.2_ Elemento de Despesas"/>
      <sheetName val="Anexo_1.3_Limites Estratégicos "/>
      <sheetName val="Anexo_1.3_Limites Estratégicos"/>
      <sheetName val="Anexo_1.4_Dados"/>
      <sheetName val="Plan1"/>
      <sheetName val="Anexo 1.6_Elemento de Despesas"/>
      <sheetName val="Quadro Geral"/>
      <sheetName val="Fundo de Apoio Ativ.1"/>
      <sheetName val="CSC - Ativ.2"/>
      <sheetName val="Reserva de Contingência- Ativ.3"/>
      <sheetName val="Patrocínio - Proj.1"/>
      <sheetName val="Capicitação Pessoal Proj.2"/>
      <sheetName val="Manutenção Atendimento Ativ.4"/>
      <sheetName val="Despesas Financeiras Ativ.5"/>
      <sheetName val="Manutenção Rotinas ADM Ativ.6"/>
      <sheetName val="Plano de Mídia - Proj.3"/>
      <sheetName val="Fiscalização - Ativ.7"/>
      <sheetName val="Eventos Proj.4"/>
      <sheetName val="Reforma Sede Proj.5"/>
      <sheetName val="ATHIS Proj.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3">
          <cell r="M23">
            <v>1547300.5025599999</v>
          </cell>
        </row>
      </sheetData>
      <sheetData sheetId="12" refreshError="1"/>
      <sheetData sheetId="13" refreshError="1"/>
      <sheetData sheetId="14" refreshError="1"/>
      <sheetData sheetId="15" refreshError="1">
        <row r="20">
          <cell r="M20">
            <v>1169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Análise Geral"/>
      <sheetName val="2- OBJETIVOS E METAS"/>
      <sheetName val="3- INDICADORES"/>
      <sheetName val="4 - RESULTADOS E DESEMP. OP"/>
      <sheetName val="5 - LIMITES ESTRATÉGICOS"/>
      <sheetName val="7-DESEMPENHO ORÇAMENTÁRIO"/>
      <sheetName val="8- FISCALIZAÇÃO"/>
      <sheetName val="6- USOS E FONTES"/>
      <sheetName val="7-Considerações Finais "/>
      <sheetName val="SISCONT"/>
    </sheetNames>
    <sheetDataSet>
      <sheetData sheetId="0"/>
      <sheetData sheetId="1"/>
      <sheetData sheetId="2"/>
      <sheetData sheetId="3">
        <row r="11">
          <cell r="K11">
            <v>1169</v>
          </cell>
        </row>
        <row r="16">
          <cell r="K16">
            <v>33729.96</v>
          </cell>
        </row>
        <row r="18">
          <cell r="K18">
            <v>108953.93</v>
          </cell>
        </row>
      </sheetData>
      <sheetData sheetId="4">
        <row r="4">
          <cell r="M4">
            <v>611736.48</v>
          </cell>
        </row>
        <row r="6">
          <cell r="M6">
            <v>1348609.4700000002</v>
          </cell>
        </row>
      </sheetData>
      <sheetData sheetId="5"/>
      <sheetData sheetId="6"/>
      <sheetData sheetId="7">
        <row r="8">
          <cell r="B8">
            <v>1317300.97</v>
          </cell>
          <cell r="C8">
            <v>1348609.4700000002</v>
          </cell>
        </row>
        <row r="9">
          <cell r="B9">
            <v>1258427</v>
          </cell>
        </row>
        <row r="21">
          <cell r="B21">
            <v>0</v>
          </cell>
          <cell r="C21">
            <v>0</v>
          </cell>
        </row>
        <row r="30">
          <cell r="B30">
            <v>46938.45</v>
          </cell>
          <cell r="C30">
            <v>46938</v>
          </cell>
        </row>
        <row r="31">
          <cell r="B31">
            <v>112134</v>
          </cell>
          <cell r="C31">
            <v>112134</v>
          </cell>
        </row>
      </sheetData>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Estratégico"/>
      <sheetName val="Matriz Objetivos x Projetos"/>
      <sheetName val="Indicadores e Metas"/>
      <sheetName val="Anexo_1.1_Usos e Fontes"/>
      <sheetName val="Quadro Geral-B"/>
      <sheetName val="Anexo_1.2_ Elemento de Despesas"/>
      <sheetName val="Anexo_1.3_Limites Estratégicos "/>
      <sheetName val="Anexo_1.3_Limites Estratégicos"/>
      <sheetName val="Anexo_1.4_Dados"/>
      <sheetName val="Plan1"/>
      <sheetName val="Anexo 1.6_Elemento de Despesas"/>
      <sheetName val="Quadro Geral"/>
      <sheetName val="Fundo de Apoio Ativ.1"/>
      <sheetName val="CSC - Ativ.2"/>
      <sheetName val="Reserva de Contingência- Ativ.3"/>
      <sheetName val="Patrocínio - Proj.1"/>
      <sheetName val="Capicitação Pessoal Proj.2"/>
      <sheetName val="Manutenção Atendimento Ativ.4"/>
      <sheetName val="Despesas Financeiras Ativ.5"/>
      <sheetName val="Manutenção Rotinas ADM Ativ.6"/>
      <sheetName val="Plano de Mídia - Proj.3"/>
      <sheetName val="Fiscalização - Ativ.7"/>
      <sheetName val="Eventos Proj.4"/>
      <sheetName val="Reforma Sede Proj.5"/>
      <sheetName val="ATHIS Proj.6"/>
    </sheetNames>
    <sheetDataSet>
      <sheetData sheetId="0" refreshError="1"/>
      <sheetData sheetId="1" refreshError="1"/>
      <sheetData sheetId="2" refreshError="1"/>
      <sheetData sheetId="3" refreshError="1"/>
      <sheetData sheetId="4" refreshError="1"/>
      <sheetData sheetId="5" refreshError="1"/>
      <sheetData sheetId="6" refreshError="1">
        <row r="9">
          <cell r="L9">
            <v>691842.44</v>
          </cell>
        </row>
        <row r="10">
          <cell r="L10">
            <v>0</v>
          </cell>
        </row>
        <row r="19">
          <cell r="E19">
            <v>319843.21000000002</v>
          </cell>
          <cell r="L19">
            <v>27544.059999999998</v>
          </cell>
        </row>
        <row r="21">
          <cell r="E21">
            <v>33729.96</v>
          </cell>
        </row>
        <row r="23">
          <cell r="E23">
            <v>1169</v>
          </cell>
        </row>
        <row r="27">
          <cell r="E27">
            <v>23164.52</v>
          </cell>
        </row>
        <row r="29">
          <cell r="E29">
            <v>1169.44256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313"/>
  <sheetViews>
    <sheetView zoomScale="40" zoomScaleNormal="40" workbookViewId="0">
      <selection activeCell="A13" sqref="A13"/>
    </sheetView>
  </sheetViews>
  <sheetFormatPr defaultColWidth="92.28515625" defaultRowHeight="18.75" x14ac:dyDescent="0.3"/>
  <cols>
    <col min="1" max="1" width="50.5703125" style="1" customWidth="1"/>
    <col min="2" max="2" width="92.28515625" style="5"/>
    <col min="3" max="3" width="40.42578125" style="5" customWidth="1"/>
    <col min="4" max="4" width="43.28515625" style="51" customWidth="1"/>
    <col min="5" max="5" width="39" style="1" bestFit="1" customWidth="1"/>
    <col min="6" max="6" width="31" style="3" customWidth="1"/>
    <col min="7" max="7" width="81.140625" style="1" customWidth="1"/>
    <col min="8" max="8" width="15.7109375" style="1" customWidth="1"/>
    <col min="9" max="9" width="42.7109375" style="4" customWidth="1"/>
    <col min="10" max="10" width="38.5703125" style="5" customWidth="1"/>
    <col min="11" max="11" width="34" style="6" customWidth="1"/>
    <col min="12" max="253" width="9.140625" style="1" customWidth="1"/>
    <col min="254" max="254" width="101.28515625" style="1" customWidth="1"/>
    <col min="255" max="16384" width="92.28515625" style="1"/>
  </cols>
  <sheetData>
    <row r="1" spans="1:255" x14ac:dyDescent="0.3">
      <c r="D1" s="52"/>
    </row>
    <row r="2" spans="1:255" x14ac:dyDescent="0.3">
      <c r="D2" s="52"/>
    </row>
    <row r="3" spans="1:255" x14ac:dyDescent="0.3">
      <c r="D3" s="52"/>
    </row>
    <row r="4" spans="1:255" x14ac:dyDescent="0.3">
      <c r="D4" s="52"/>
    </row>
    <row r="5" spans="1:255" x14ac:dyDescent="0.3">
      <c r="D5" s="52"/>
    </row>
    <row r="6" spans="1:255" x14ac:dyDescent="0.3">
      <c r="D6" s="52"/>
    </row>
    <row r="7" spans="1:255" ht="19.5" thickBot="1" x14ac:dyDescent="0.35">
      <c r="B7" s="2"/>
      <c r="C7" s="2"/>
      <c r="D7" s="3"/>
      <c r="E7" s="3"/>
    </row>
    <row r="8" spans="1:255" ht="26.25" x14ac:dyDescent="0.3">
      <c r="A8" s="7" t="s">
        <v>0</v>
      </c>
      <c r="B8" s="8"/>
      <c r="C8" s="8"/>
      <c r="D8" s="8"/>
      <c r="E8" s="8"/>
      <c r="F8" s="8"/>
      <c r="G8" s="9"/>
    </row>
    <row r="9" spans="1:255" x14ac:dyDescent="0.3">
      <c r="A9" s="10"/>
      <c r="B9" s="11"/>
      <c r="C9" s="11"/>
      <c r="D9" s="12"/>
      <c r="E9" s="6"/>
    </row>
    <row r="10" spans="1:255" ht="27.75" x14ac:dyDescent="0.3">
      <c r="A10" s="13" t="s">
        <v>1</v>
      </c>
      <c r="B10" s="14"/>
      <c r="C10" s="14"/>
      <c r="D10" s="14"/>
      <c r="E10" s="14"/>
      <c r="F10" s="14"/>
      <c r="G10" s="14"/>
      <c r="H10" s="15"/>
      <c r="I10" s="16"/>
      <c r="J10" s="16"/>
      <c r="K10" s="17"/>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row>
    <row r="11" spans="1:255" ht="111" x14ac:dyDescent="0.3">
      <c r="A11" s="18" t="s">
        <v>2</v>
      </c>
      <c r="B11" s="19" t="s">
        <v>3</v>
      </c>
      <c r="C11" s="19" t="s">
        <v>4</v>
      </c>
      <c r="D11" s="20" t="s">
        <v>5</v>
      </c>
      <c r="E11" s="19" t="s">
        <v>6</v>
      </c>
      <c r="F11" s="19" t="s">
        <v>7</v>
      </c>
      <c r="G11" s="21" t="s">
        <v>8</v>
      </c>
      <c r="H11" s="15"/>
      <c r="I11" s="16"/>
      <c r="J11" s="16"/>
      <c r="K11" s="17"/>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row>
    <row r="12" spans="1:255" ht="194.25" x14ac:dyDescent="0.3">
      <c r="A12" s="22" t="s">
        <v>9</v>
      </c>
      <c r="B12" s="23" t="s">
        <v>10</v>
      </c>
      <c r="C12" s="23" t="s">
        <v>11</v>
      </c>
      <c r="D12" s="24">
        <v>43132</v>
      </c>
      <c r="E12" s="25">
        <v>0.6</v>
      </c>
      <c r="F12" s="25">
        <f>509/2529</f>
        <v>0.20126532226176355</v>
      </c>
      <c r="G12" s="26" t="s">
        <v>12</v>
      </c>
      <c r="H12" s="27"/>
      <c r="I12" s="28"/>
      <c r="J12" s="16"/>
      <c r="K12" s="17"/>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c r="IQ12" s="15"/>
      <c r="IR12" s="15"/>
      <c r="IS12" s="15"/>
      <c r="IT12" s="15"/>
      <c r="IU12" s="15"/>
    </row>
    <row r="13" spans="1:255" ht="194.25" x14ac:dyDescent="0.3">
      <c r="A13" s="22" t="s">
        <v>13</v>
      </c>
      <c r="B13" s="23" t="s">
        <v>14</v>
      </c>
      <c r="C13" s="23" t="s">
        <v>11</v>
      </c>
      <c r="D13" s="24">
        <v>43132</v>
      </c>
      <c r="E13" s="25">
        <v>0.4</v>
      </c>
      <c r="F13" s="29">
        <f>(7798/174)</f>
        <v>44.816091954022987</v>
      </c>
      <c r="G13" s="26" t="s">
        <v>15</v>
      </c>
      <c r="H13" s="27"/>
      <c r="I13" s="28"/>
      <c r="J13" s="16"/>
      <c r="K13" s="17"/>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row>
    <row r="14" spans="1:255" ht="138.75" x14ac:dyDescent="0.3">
      <c r="A14" s="22" t="s">
        <v>16</v>
      </c>
      <c r="B14" s="23" t="s">
        <v>17</v>
      </c>
      <c r="C14" s="23" t="s">
        <v>11</v>
      </c>
      <c r="D14" s="24">
        <v>43132</v>
      </c>
      <c r="E14" s="29">
        <v>3.9</v>
      </c>
      <c r="F14" s="29">
        <f>7798/2051</f>
        <v>3.802047781569966</v>
      </c>
      <c r="G14" s="26" t="s">
        <v>18</v>
      </c>
      <c r="H14" s="30"/>
      <c r="I14" s="16"/>
      <c r="J14" s="16"/>
      <c r="K14" s="17"/>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row>
    <row r="15" spans="1:255" ht="138.75" x14ac:dyDescent="0.3">
      <c r="A15" s="18" t="s">
        <v>19</v>
      </c>
      <c r="B15" s="19" t="s">
        <v>3</v>
      </c>
      <c r="C15" s="19" t="s">
        <v>4</v>
      </c>
      <c r="D15" s="20" t="s">
        <v>5</v>
      </c>
      <c r="E15" s="19" t="s">
        <v>6</v>
      </c>
      <c r="F15" s="19" t="s">
        <v>7</v>
      </c>
      <c r="G15" s="21" t="s">
        <v>8</v>
      </c>
      <c r="H15" s="15"/>
      <c r="I15" s="16"/>
      <c r="J15" s="16"/>
      <c r="K15" s="17"/>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c r="IQ15" s="15"/>
      <c r="IR15" s="15"/>
      <c r="IS15" s="15"/>
      <c r="IT15" s="15"/>
      <c r="IU15" s="15"/>
    </row>
    <row r="16" spans="1:255" ht="166.5" x14ac:dyDescent="0.3">
      <c r="A16" s="22" t="s">
        <v>20</v>
      </c>
      <c r="B16" s="23" t="s">
        <v>21</v>
      </c>
      <c r="C16" s="23" t="s">
        <v>11</v>
      </c>
      <c r="D16" s="24">
        <v>43132</v>
      </c>
      <c r="E16" s="31">
        <v>1</v>
      </c>
      <c r="F16" s="31">
        <f>(95/101)</f>
        <v>0.94059405940594054</v>
      </c>
      <c r="G16" s="26" t="s">
        <v>22</v>
      </c>
      <c r="H16" s="27"/>
      <c r="I16" s="16"/>
      <c r="J16" s="16"/>
      <c r="K16" s="17"/>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row>
    <row r="17" spans="1:255" x14ac:dyDescent="0.3">
      <c r="A17" s="18" t="s">
        <v>23</v>
      </c>
      <c r="B17" s="19" t="s">
        <v>3</v>
      </c>
      <c r="C17" s="19" t="s">
        <v>4</v>
      </c>
      <c r="D17" s="20" t="s">
        <v>5</v>
      </c>
      <c r="E17" s="19" t="s">
        <v>6</v>
      </c>
      <c r="F17" s="19" t="s">
        <v>7</v>
      </c>
      <c r="G17" s="21" t="s">
        <v>8</v>
      </c>
      <c r="H17" s="15"/>
      <c r="I17" s="16"/>
      <c r="J17" s="16"/>
      <c r="K17" s="17"/>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row>
    <row r="18" spans="1:255" ht="166.5" x14ac:dyDescent="0.3">
      <c r="A18" s="22" t="s">
        <v>24</v>
      </c>
      <c r="B18" s="23" t="s">
        <v>25</v>
      </c>
      <c r="C18" s="23" t="s">
        <v>11</v>
      </c>
      <c r="D18" s="32">
        <v>43132</v>
      </c>
      <c r="E18" s="29">
        <f>'[1]Patrocínio - Proj.1'!$M$20/'[1]Quadro Geral'!$M$23*100</f>
        <v>7.5550935197519556E-2</v>
      </c>
      <c r="F18" s="33">
        <f>'[2]Patrocínio - Proj.1'!$M$20/'[2]Quadro Geral'!$M$23*100</f>
        <v>7.5550935197519556E-2</v>
      </c>
      <c r="G18" s="34" t="s">
        <v>26</v>
      </c>
      <c r="H18" s="30"/>
      <c r="I18" s="28"/>
      <c r="J18" s="16"/>
      <c r="K18" s="17"/>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row>
    <row r="19" spans="1:255" ht="111" x14ac:dyDescent="0.3">
      <c r="A19" s="18" t="s">
        <v>27</v>
      </c>
      <c r="B19" s="19" t="s">
        <v>3</v>
      </c>
      <c r="C19" s="19" t="s">
        <v>4</v>
      </c>
      <c r="D19" s="20" t="s">
        <v>5</v>
      </c>
      <c r="E19" s="19" t="s">
        <v>6</v>
      </c>
      <c r="F19" s="19" t="s">
        <v>7</v>
      </c>
      <c r="G19" s="21" t="s">
        <v>8</v>
      </c>
      <c r="H19" s="35"/>
      <c r="I19" s="36"/>
      <c r="J19" s="36"/>
      <c r="K19" s="37"/>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c r="IR19" s="35"/>
      <c r="IS19" s="35"/>
      <c r="IT19" s="35"/>
      <c r="IU19" s="35"/>
    </row>
    <row r="20" spans="1:255" ht="111" x14ac:dyDescent="0.3">
      <c r="A20" s="22" t="s">
        <v>28</v>
      </c>
      <c r="B20" s="23" t="s">
        <v>29</v>
      </c>
      <c r="C20" s="23" t="s">
        <v>11</v>
      </c>
      <c r="D20" s="24">
        <v>43132</v>
      </c>
      <c r="E20" s="38">
        <v>2000</v>
      </c>
      <c r="F20" s="38">
        <v>18000</v>
      </c>
      <c r="G20" s="39" t="s">
        <v>30</v>
      </c>
      <c r="H20" s="40"/>
      <c r="I20" s="28"/>
      <c r="J20" s="16"/>
      <c r="K20" s="17"/>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5"/>
      <c r="IJ20" s="15"/>
      <c r="IK20" s="15"/>
      <c r="IL20" s="15"/>
      <c r="IM20" s="15"/>
      <c r="IN20" s="15"/>
      <c r="IO20" s="15"/>
      <c r="IP20" s="15"/>
      <c r="IQ20" s="15"/>
      <c r="IR20" s="15"/>
      <c r="IS20" s="15"/>
      <c r="IT20" s="15"/>
      <c r="IU20" s="15"/>
    </row>
    <row r="21" spans="1:255" ht="55.5" x14ac:dyDescent="0.3">
      <c r="A21" s="18" t="s">
        <v>31</v>
      </c>
      <c r="B21" s="19" t="s">
        <v>3</v>
      </c>
      <c r="C21" s="19" t="s">
        <v>4</v>
      </c>
      <c r="D21" s="20" t="s">
        <v>5</v>
      </c>
      <c r="E21" s="19" t="s">
        <v>6</v>
      </c>
      <c r="F21" s="19" t="s">
        <v>7</v>
      </c>
      <c r="G21" s="21" t="s">
        <v>8</v>
      </c>
      <c r="H21" s="15"/>
      <c r="I21" s="16"/>
      <c r="J21" s="16"/>
      <c r="K21" s="17"/>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row>
    <row r="22" spans="1:255" ht="194.25" x14ac:dyDescent="0.3">
      <c r="A22" s="22" t="s">
        <v>32</v>
      </c>
      <c r="B22" s="23" t="s">
        <v>33</v>
      </c>
      <c r="C22" s="23" t="s">
        <v>34</v>
      </c>
      <c r="D22" s="24">
        <v>43132</v>
      </c>
      <c r="E22" s="25">
        <v>1</v>
      </c>
      <c r="F22" s="31">
        <f>7/7</f>
        <v>1</v>
      </c>
      <c r="G22" s="39" t="s">
        <v>35</v>
      </c>
      <c r="H22" s="27"/>
      <c r="I22" s="16"/>
      <c r="J22" s="16"/>
      <c r="K22" s="17"/>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row>
    <row r="23" spans="1:255" ht="374.25" customHeight="1" x14ac:dyDescent="0.3">
      <c r="A23" s="22" t="s">
        <v>36</v>
      </c>
      <c r="B23" s="23" t="s">
        <v>37</v>
      </c>
      <c r="C23" s="23" t="s">
        <v>34</v>
      </c>
      <c r="D23" s="24">
        <v>43132</v>
      </c>
      <c r="E23" s="25">
        <v>0.7</v>
      </c>
      <c r="F23" s="31">
        <f>2/6</f>
        <v>0.33333333333333331</v>
      </c>
      <c r="G23" s="39" t="s">
        <v>38</v>
      </c>
      <c r="H23" s="27"/>
      <c r="I23" s="28"/>
      <c r="J23" s="16"/>
      <c r="K23" s="17"/>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row>
    <row r="24" spans="1:255" ht="83.25" x14ac:dyDescent="0.3">
      <c r="A24" s="18" t="s">
        <v>39</v>
      </c>
      <c r="B24" s="19" t="s">
        <v>3</v>
      </c>
      <c r="C24" s="19" t="s">
        <v>4</v>
      </c>
      <c r="D24" s="20" t="s">
        <v>5</v>
      </c>
      <c r="E24" s="19" t="s">
        <v>6</v>
      </c>
      <c r="F24" s="19" t="s">
        <v>7</v>
      </c>
      <c r="G24" s="21" t="s">
        <v>8</v>
      </c>
      <c r="H24" s="15"/>
      <c r="I24" s="16"/>
      <c r="J24" s="16"/>
      <c r="K24" s="17"/>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c r="IU24" s="15"/>
    </row>
    <row r="25" spans="1:255" ht="138.75" x14ac:dyDescent="0.3">
      <c r="A25" s="22" t="s">
        <v>40</v>
      </c>
      <c r="B25" s="23" t="s">
        <v>41</v>
      </c>
      <c r="C25" s="23" t="s">
        <v>11</v>
      </c>
      <c r="D25" s="24">
        <v>43132</v>
      </c>
      <c r="E25" s="41">
        <v>0.03</v>
      </c>
      <c r="F25" s="29">
        <f>2529/34000</f>
        <v>7.4382352941176469E-2</v>
      </c>
      <c r="G25" s="39" t="s">
        <v>42</v>
      </c>
      <c r="H25" s="15"/>
      <c r="I25" s="16"/>
      <c r="J25" s="16"/>
      <c r="K25" s="17"/>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c r="IT25" s="15"/>
      <c r="IU25" s="15"/>
    </row>
    <row r="26" spans="1:255" ht="138.75" x14ac:dyDescent="0.3">
      <c r="A26" s="22" t="s">
        <v>43</v>
      </c>
      <c r="B26" s="23" t="s">
        <v>44</v>
      </c>
      <c r="C26" s="23" t="s">
        <v>11</v>
      </c>
      <c r="D26" s="42">
        <v>43132</v>
      </c>
      <c r="E26" s="38">
        <v>0.02</v>
      </c>
      <c r="F26" s="29">
        <f>43/2529</f>
        <v>1.7002767892447607E-2</v>
      </c>
      <c r="G26" s="34" t="s">
        <v>45</v>
      </c>
      <c r="H26" s="30"/>
      <c r="I26" s="16"/>
      <c r="J26" s="16"/>
      <c r="K26" s="17"/>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c r="IU26" s="15"/>
    </row>
    <row r="27" spans="1:255" ht="55.5" x14ac:dyDescent="0.3">
      <c r="A27" s="18" t="s">
        <v>46</v>
      </c>
      <c r="B27" s="19" t="s">
        <v>3</v>
      </c>
      <c r="C27" s="19" t="s">
        <v>4</v>
      </c>
      <c r="D27" s="20" t="s">
        <v>5</v>
      </c>
      <c r="E27" s="19" t="s">
        <v>6</v>
      </c>
      <c r="F27" s="19" t="s">
        <v>7</v>
      </c>
      <c r="G27" s="21" t="s">
        <v>8</v>
      </c>
      <c r="H27" s="15"/>
      <c r="I27" s="16"/>
      <c r="J27" s="16"/>
      <c r="K27" s="17"/>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row>
    <row r="28" spans="1:255" ht="138.75" x14ac:dyDescent="0.3">
      <c r="A28" s="22" t="s">
        <v>47</v>
      </c>
      <c r="B28" s="23" t="s">
        <v>48</v>
      </c>
      <c r="C28" s="43" t="s">
        <v>49</v>
      </c>
      <c r="D28" s="24">
        <v>43132</v>
      </c>
      <c r="E28" s="38">
        <v>669.02</v>
      </c>
      <c r="F28" s="29">
        <f>'[3]6- USOS E FONTES'!C8/2046</f>
        <v>659.14441348973617</v>
      </c>
      <c r="G28" s="39" t="s">
        <v>50</v>
      </c>
      <c r="H28" s="15"/>
      <c r="I28" s="44"/>
      <c r="J28" s="45"/>
      <c r="K28" s="17"/>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c r="IU28" s="15"/>
    </row>
    <row r="29" spans="1:255" ht="83.25" x14ac:dyDescent="0.3">
      <c r="A29" s="22" t="s">
        <v>51</v>
      </c>
      <c r="B29" s="23" t="s">
        <v>52</v>
      </c>
      <c r="C29" s="43" t="s">
        <v>49</v>
      </c>
      <c r="D29" s="24">
        <v>43132</v>
      </c>
      <c r="E29" s="25">
        <f>52.52%</f>
        <v>0.5252</v>
      </c>
      <c r="F29" s="25">
        <f>'[3]5 - LIMITES ESTRATÉGICOS'!M4/'[3]5 - LIMITES ESTRATÉGICOS'!M6</f>
        <v>0.45360535693109133</v>
      </c>
      <c r="G29" s="26" t="s">
        <v>26</v>
      </c>
      <c r="H29" s="46"/>
      <c r="I29" s="44"/>
      <c r="J29" s="47"/>
      <c r="K29" s="17"/>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row>
    <row r="30" spans="1:255" ht="111" x14ac:dyDescent="0.3">
      <c r="A30" s="22" t="s">
        <v>53</v>
      </c>
      <c r="B30" s="23" t="s">
        <v>54</v>
      </c>
      <c r="C30" s="43" t="s">
        <v>55</v>
      </c>
      <c r="D30" s="24">
        <v>43132</v>
      </c>
      <c r="E30" s="29">
        <v>14.24</v>
      </c>
      <c r="F30" s="29">
        <f>816611.42/62974.04</f>
        <v>12.967429436002519</v>
      </c>
      <c r="G30" s="48" t="s">
        <v>56</v>
      </c>
      <c r="H30" s="30"/>
      <c r="I30" s="44"/>
      <c r="J30" s="45"/>
      <c r="K30" s="17"/>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c r="IT30" s="15"/>
      <c r="IU30" s="15"/>
    </row>
    <row r="31" spans="1:255" ht="138.75" x14ac:dyDescent="0.3">
      <c r="A31" s="22" t="s">
        <v>57</v>
      </c>
      <c r="B31" s="23" t="s">
        <v>58</v>
      </c>
      <c r="C31" s="43" t="s">
        <v>55</v>
      </c>
      <c r="D31" s="24">
        <v>43132</v>
      </c>
      <c r="E31" s="25">
        <v>0.182</v>
      </c>
      <c r="F31" s="31">
        <v>0.28499999999999998</v>
      </c>
      <c r="G31" s="26" t="s">
        <v>59</v>
      </c>
      <c r="H31" s="15"/>
      <c r="I31" s="44"/>
      <c r="J31" s="16"/>
      <c r="K31" s="17"/>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c r="IU31" s="15"/>
    </row>
    <row r="32" spans="1:255" ht="111" x14ac:dyDescent="0.3">
      <c r="A32" s="22" t="s">
        <v>60</v>
      </c>
      <c r="B32" s="23" t="s">
        <v>61</v>
      </c>
      <c r="C32" s="43" t="s">
        <v>55</v>
      </c>
      <c r="D32" s="24">
        <v>43132</v>
      </c>
      <c r="E32" s="25">
        <v>0.29599999999999999</v>
      </c>
      <c r="F32" s="25">
        <f>49.2%</f>
        <v>0.49200000000000005</v>
      </c>
      <c r="G32" s="26" t="s">
        <v>62</v>
      </c>
      <c r="H32" s="46"/>
      <c r="I32" s="44"/>
      <c r="J32" s="16"/>
      <c r="K32" s="17"/>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c r="FW32" s="15"/>
      <c r="FX32" s="15"/>
      <c r="FY32" s="15"/>
      <c r="FZ32" s="15"/>
      <c r="GA32" s="15"/>
      <c r="GB32" s="15"/>
      <c r="GC32" s="15"/>
      <c r="GD32" s="15"/>
      <c r="GE32" s="15"/>
      <c r="GF32" s="15"/>
      <c r="GG32" s="15"/>
      <c r="GH32" s="15"/>
      <c r="GI32" s="15"/>
      <c r="GJ32" s="15"/>
      <c r="GK32" s="15"/>
      <c r="GL32" s="15"/>
      <c r="GM32" s="15"/>
      <c r="GN32" s="15"/>
      <c r="GO32" s="15"/>
      <c r="GP32" s="15"/>
      <c r="GQ32" s="15"/>
      <c r="GR32" s="15"/>
      <c r="GS32" s="15"/>
      <c r="GT32" s="15"/>
      <c r="GU32" s="15"/>
      <c r="GV32" s="15"/>
      <c r="GW32" s="15"/>
      <c r="GX32" s="15"/>
      <c r="GY32" s="15"/>
      <c r="GZ32" s="15"/>
      <c r="HA32" s="15"/>
      <c r="HB32" s="15"/>
      <c r="HC32" s="15"/>
      <c r="HD32" s="15"/>
      <c r="HE32" s="15"/>
      <c r="HF32" s="15"/>
      <c r="HG32" s="15"/>
      <c r="HH32" s="15"/>
      <c r="HI32" s="15"/>
      <c r="HJ32" s="15"/>
      <c r="HK32" s="15"/>
      <c r="HL32" s="15"/>
      <c r="HM32" s="15"/>
      <c r="HN32" s="15"/>
      <c r="HO32" s="15"/>
      <c r="HP32" s="15"/>
      <c r="HQ32" s="15"/>
      <c r="HR32" s="15"/>
      <c r="HS32" s="15"/>
      <c r="HT32" s="15"/>
      <c r="HU32" s="15"/>
      <c r="HV32" s="15"/>
      <c r="HW32" s="15"/>
      <c r="HX32" s="15"/>
      <c r="HY32" s="15"/>
      <c r="HZ32" s="15"/>
      <c r="IA32" s="15"/>
      <c r="IB32" s="15"/>
      <c r="IC32" s="15"/>
      <c r="ID32" s="15"/>
      <c r="IE32" s="15"/>
      <c r="IF32" s="15"/>
      <c r="IG32" s="15"/>
      <c r="IH32" s="15"/>
      <c r="II32" s="15"/>
      <c r="IJ32" s="15"/>
      <c r="IK32" s="15"/>
      <c r="IL32" s="15"/>
      <c r="IM32" s="15"/>
      <c r="IN32" s="15"/>
      <c r="IO32" s="15"/>
      <c r="IP32" s="15"/>
      <c r="IQ32" s="15"/>
      <c r="IR32" s="15"/>
      <c r="IS32" s="15"/>
      <c r="IT32" s="15"/>
      <c r="IU32" s="15"/>
    </row>
    <row r="33" spans="1:4" x14ac:dyDescent="0.3">
      <c r="A33" s="49"/>
      <c r="B33" s="50"/>
      <c r="C33" s="50"/>
      <c r="D33" s="1"/>
    </row>
    <row r="34" spans="1:4" x14ac:dyDescent="0.3">
      <c r="D34" s="1"/>
    </row>
    <row r="35" spans="1:4" x14ac:dyDescent="0.3">
      <c r="D35" s="3"/>
    </row>
    <row r="36" spans="1:4" x14ac:dyDescent="0.3">
      <c r="D36" s="3"/>
    </row>
    <row r="37" spans="1:4" x14ac:dyDescent="0.3">
      <c r="D37" s="3"/>
    </row>
    <row r="38" spans="1:4" x14ac:dyDescent="0.3">
      <c r="D38" s="3"/>
    </row>
    <row r="39" spans="1:4" x14ac:dyDescent="0.3">
      <c r="D39" s="3"/>
    </row>
    <row r="40" spans="1:4" x14ac:dyDescent="0.3">
      <c r="D40" s="3"/>
    </row>
    <row r="41" spans="1:4" x14ac:dyDescent="0.3">
      <c r="D41" s="3"/>
    </row>
    <row r="42" spans="1:4" x14ac:dyDescent="0.3">
      <c r="D42" s="3"/>
    </row>
    <row r="43" spans="1:4" x14ac:dyDescent="0.3">
      <c r="D43" s="3"/>
    </row>
    <row r="44" spans="1:4" x14ac:dyDescent="0.3">
      <c r="D44" s="3"/>
    </row>
    <row r="45" spans="1:4" x14ac:dyDescent="0.3">
      <c r="D45" s="3"/>
    </row>
    <row r="46" spans="1:4" x14ac:dyDescent="0.3">
      <c r="D46" s="3"/>
    </row>
    <row r="47" spans="1:4" x14ac:dyDescent="0.3">
      <c r="D47" s="3"/>
    </row>
    <row r="48" spans="1:4" x14ac:dyDescent="0.3">
      <c r="D48" s="3"/>
    </row>
    <row r="49" spans="4:4" x14ac:dyDescent="0.3">
      <c r="D49" s="3"/>
    </row>
    <row r="50" spans="4:4" x14ac:dyDescent="0.3">
      <c r="D50" s="3"/>
    </row>
    <row r="51" spans="4:4" x14ac:dyDescent="0.3">
      <c r="D51" s="3"/>
    </row>
    <row r="52" spans="4:4" x14ac:dyDescent="0.3">
      <c r="D52" s="3"/>
    </row>
    <row r="53" spans="4:4" x14ac:dyDescent="0.3">
      <c r="D53" s="3"/>
    </row>
    <row r="54" spans="4:4" x14ac:dyDescent="0.3">
      <c r="D54" s="3"/>
    </row>
    <row r="55" spans="4:4" x14ac:dyDescent="0.3">
      <c r="D55" s="3"/>
    </row>
    <row r="56" spans="4:4" x14ac:dyDescent="0.3">
      <c r="D56" s="3"/>
    </row>
    <row r="57" spans="4:4" x14ac:dyDescent="0.3">
      <c r="D57" s="3"/>
    </row>
    <row r="58" spans="4:4" x14ac:dyDescent="0.3">
      <c r="D58" s="3"/>
    </row>
    <row r="59" spans="4:4" x14ac:dyDescent="0.3">
      <c r="D59" s="3"/>
    </row>
    <row r="60" spans="4:4" x14ac:dyDescent="0.3">
      <c r="D60" s="3"/>
    </row>
    <row r="61" spans="4:4" x14ac:dyDescent="0.3">
      <c r="D61" s="3"/>
    </row>
    <row r="62" spans="4:4" x14ac:dyDescent="0.3">
      <c r="D62" s="3"/>
    </row>
    <row r="63" spans="4:4" x14ac:dyDescent="0.3">
      <c r="D63" s="3"/>
    </row>
    <row r="64" spans="4:4" x14ac:dyDescent="0.3">
      <c r="D64" s="3"/>
    </row>
    <row r="65" spans="4:4" x14ac:dyDescent="0.3">
      <c r="D65" s="3"/>
    </row>
    <row r="66" spans="4:4" x14ac:dyDescent="0.3">
      <c r="D66" s="3"/>
    </row>
    <row r="67" spans="4:4" x14ac:dyDescent="0.3">
      <c r="D67" s="3"/>
    </row>
    <row r="68" spans="4:4" x14ac:dyDescent="0.3">
      <c r="D68" s="3"/>
    </row>
    <row r="69" spans="4:4" x14ac:dyDescent="0.3">
      <c r="D69" s="3"/>
    </row>
    <row r="70" spans="4:4" x14ac:dyDescent="0.3">
      <c r="D70" s="3"/>
    </row>
    <row r="71" spans="4:4" x14ac:dyDescent="0.3">
      <c r="D71" s="3"/>
    </row>
    <row r="72" spans="4:4" x14ac:dyDescent="0.3">
      <c r="D72" s="3"/>
    </row>
    <row r="73" spans="4:4" x14ac:dyDescent="0.3">
      <c r="D73" s="3"/>
    </row>
    <row r="74" spans="4:4" x14ac:dyDescent="0.3">
      <c r="D74" s="3"/>
    </row>
    <row r="75" spans="4:4" x14ac:dyDescent="0.3">
      <c r="D75" s="3"/>
    </row>
    <row r="76" spans="4:4" x14ac:dyDescent="0.3">
      <c r="D76" s="3"/>
    </row>
    <row r="77" spans="4:4" x14ac:dyDescent="0.3">
      <c r="D77" s="3"/>
    </row>
    <row r="78" spans="4:4" x14ac:dyDescent="0.3">
      <c r="D78" s="3"/>
    </row>
    <row r="79" spans="4:4" x14ac:dyDescent="0.3">
      <c r="D79" s="3"/>
    </row>
    <row r="80" spans="4:4" x14ac:dyDescent="0.3">
      <c r="D80" s="3"/>
    </row>
    <row r="81" spans="4:4" x14ac:dyDescent="0.3">
      <c r="D81" s="3"/>
    </row>
    <row r="82" spans="4:4" x14ac:dyDescent="0.3">
      <c r="D82" s="3"/>
    </row>
    <row r="83" spans="4:4" x14ac:dyDescent="0.3">
      <c r="D83" s="3"/>
    </row>
    <row r="84" spans="4:4" x14ac:dyDescent="0.3">
      <c r="D84" s="3"/>
    </row>
    <row r="85" spans="4:4" x14ac:dyDescent="0.3">
      <c r="D85" s="3"/>
    </row>
    <row r="86" spans="4:4" x14ac:dyDescent="0.3">
      <c r="D86" s="3"/>
    </row>
    <row r="87" spans="4:4" x14ac:dyDescent="0.3">
      <c r="D87" s="3"/>
    </row>
    <row r="88" spans="4:4" x14ac:dyDescent="0.3">
      <c r="D88" s="3"/>
    </row>
    <row r="89" spans="4:4" x14ac:dyDescent="0.3">
      <c r="D89" s="3"/>
    </row>
    <row r="90" spans="4:4" x14ac:dyDescent="0.3">
      <c r="D90" s="3"/>
    </row>
    <row r="91" spans="4:4" x14ac:dyDescent="0.3">
      <c r="D91" s="3"/>
    </row>
    <row r="92" spans="4:4" x14ac:dyDescent="0.3">
      <c r="D92" s="3"/>
    </row>
    <row r="93" spans="4:4" x14ac:dyDescent="0.3">
      <c r="D93" s="3"/>
    </row>
    <row r="94" spans="4:4" x14ac:dyDescent="0.3">
      <c r="D94" s="3"/>
    </row>
    <row r="95" spans="4:4" x14ac:dyDescent="0.3">
      <c r="D95" s="3"/>
    </row>
    <row r="96" spans="4:4" x14ac:dyDescent="0.3">
      <c r="D96" s="3"/>
    </row>
    <row r="97" spans="4:4" x14ac:dyDescent="0.3">
      <c r="D97" s="3"/>
    </row>
    <row r="98" spans="4:4" x14ac:dyDescent="0.3">
      <c r="D98" s="3"/>
    </row>
    <row r="99" spans="4:4" x14ac:dyDescent="0.3">
      <c r="D99" s="3"/>
    </row>
    <row r="100" spans="4:4" x14ac:dyDescent="0.3">
      <c r="D100" s="3"/>
    </row>
    <row r="101" spans="4:4" x14ac:dyDescent="0.3">
      <c r="D101" s="3"/>
    </row>
    <row r="102" spans="4:4" x14ac:dyDescent="0.3">
      <c r="D102" s="3"/>
    </row>
    <row r="103" spans="4:4" x14ac:dyDescent="0.3">
      <c r="D103" s="3"/>
    </row>
    <row r="104" spans="4:4" x14ac:dyDescent="0.3">
      <c r="D104" s="3"/>
    </row>
    <row r="105" spans="4:4" x14ac:dyDescent="0.3">
      <c r="D105" s="3"/>
    </row>
    <row r="106" spans="4:4" x14ac:dyDescent="0.3">
      <c r="D106" s="3"/>
    </row>
    <row r="107" spans="4:4" x14ac:dyDescent="0.3">
      <c r="D107" s="3"/>
    </row>
    <row r="108" spans="4:4" x14ac:dyDescent="0.3">
      <c r="D108" s="3"/>
    </row>
    <row r="109" spans="4:4" x14ac:dyDescent="0.3">
      <c r="D109" s="3"/>
    </row>
    <row r="110" spans="4:4" x14ac:dyDescent="0.3">
      <c r="D110" s="3"/>
    </row>
    <row r="111" spans="4:4" x14ac:dyDescent="0.3">
      <c r="D111" s="3"/>
    </row>
    <row r="112" spans="4:4" x14ac:dyDescent="0.3">
      <c r="D112" s="3"/>
    </row>
    <row r="113" spans="4:4" x14ac:dyDescent="0.3">
      <c r="D113" s="3"/>
    </row>
    <row r="114" spans="4:4" x14ac:dyDescent="0.3">
      <c r="D114" s="3"/>
    </row>
    <row r="115" spans="4:4" x14ac:dyDescent="0.3">
      <c r="D115" s="3"/>
    </row>
    <row r="116" spans="4:4" x14ac:dyDescent="0.3">
      <c r="D116" s="3"/>
    </row>
    <row r="117" spans="4:4" x14ac:dyDescent="0.3">
      <c r="D117" s="3"/>
    </row>
    <row r="118" spans="4:4" x14ac:dyDescent="0.3">
      <c r="D118" s="3"/>
    </row>
    <row r="119" spans="4:4" x14ac:dyDescent="0.3">
      <c r="D119" s="3"/>
    </row>
    <row r="120" spans="4:4" x14ac:dyDescent="0.3">
      <c r="D120" s="3"/>
    </row>
    <row r="121" spans="4:4" x14ac:dyDescent="0.3">
      <c r="D121" s="3"/>
    </row>
    <row r="122" spans="4:4" x14ac:dyDescent="0.3">
      <c r="D122" s="3"/>
    </row>
    <row r="123" spans="4:4" x14ac:dyDescent="0.3">
      <c r="D123" s="3"/>
    </row>
    <row r="124" spans="4:4" x14ac:dyDescent="0.3">
      <c r="D124" s="3"/>
    </row>
    <row r="125" spans="4:4" x14ac:dyDescent="0.3">
      <c r="D125" s="3"/>
    </row>
    <row r="126" spans="4:4" x14ac:dyDescent="0.3">
      <c r="D126" s="3"/>
    </row>
    <row r="127" spans="4:4" x14ac:dyDescent="0.3">
      <c r="D127" s="3"/>
    </row>
    <row r="128" spans="4:4" x14ac:dyDescent="0.3">
      <c r="D128" s="3"/>
    </row>
    <row r="129" spans="4:4" x14ac:dyDescent="0.3">
      <c r="D129" s="3"/>
    </row>
    <row r="130" spans="4:4" x14ac:dyDescent="0.3">
      <c r="D130" s="3"/>
    </row>
    <row r="131" spans="4:4" x14ac:dyDescent="0.3">
      <c r="D131" s="3"/>
    </row>
    <row r="132" spans="4:4" x14ac:dyDescent="0.3">
      <c r="D132" s="3"/>
    </row>
    <row r="133" spans="4:4" x14ac:dyDescent="0.3">
      <c r="D133" s="3"/>
    </row>
    <row r="134" spans="4:4" x14ac:dyDescent="0.3">
      <c r="D134" s="3"/>
    </row>
    <row r="135" spans="4:4" x14ac:dyDescent="0.3">
      <c r="D135" s="3"/>
    </row>
    <row r="136" spans="4:4" x14ac:dyDescent="0.3">
      <c r="D136" s="3"/>
    </row>
    <row r="137" spans="4:4" x14ac:dyDescent="0.3">
      <c r="D137" s="3"/>
    </row>
    <row r="138" spans="4:4" x14ac:dyDescent="0.3">
      <c r="D138" s="3"/>
    </row>
    <row r="139" spans="4:4" x14ac:dyDescent="0.3">
      <c r="D139" s="3"/>
    </row>
    <row r="140" spans="4:4" x14ac:dyDescent="0.3">
      <c r="D140" s="3"/>
    </row>
    <row r="141" spans="4:4" x14ac:dyDescent="0.3">
      <c r="D141" s="3"/>
    </row>
    <row r="142" spans="4:4" x14ac:dyDescent="0.3">
      <c r="D142" s="3"/>
    </row>
    <row r="143" spans="4:4" x14ac:dyDescent="0.3">
      <c r="D143" s="3"/>
    </row>
    <row r="144" spans="4:4" x14ac:dyDescent="0.3">
      <c r="D144" s="3"/>
    </row>
    <row r="145" spans="4:4" x14ac:dyDescent="0.3">
      <c r="D145" s="3"/>
    </row>
    <row r="146" spans="4:4" x14ac:dyDescent="0.3">
      <c r="D146" s="3"/>
    </row>
    <row r="147" spans="4:4" x14ac:dyDescent="0.3">
      <c r="D147" s="3"/>
    </row>
    <row r="148" spans="4:4" x14ac:dyDescent="0.3">
      <c r="D148" s="3"/>
    </row>
    <row r="149" spans="4:4" x14ac:dyDescent="0.3">
      <c r="D149" s="3"/>
    </row>
    <row r="150" spans="4:4" x14ac:dyDescent="0.3">
      <c r="D150" s="3"/>
    </row>
    <row r="151" spans="4:4" x14ac:dyDescent="0.3">
      <c r="D151" s="3"/>
    </row>
    <row r="152" spans="4:4" x14ac:dyDescent="0.3">
      <c r="D152" s="3"/>
    </row>
    <row r="153" spans="4:4" x14ac:dyDescent="0.3">
      <c r="D153" s="3"/>
    </row>
    <row r="154" spans="4:4" x14ac:dyDescent="0.3">
      <c r="D154" s="3"/>
    </row>
    <row r="155" spans="4:4" x14ac:dyDescent="0.3">
      <c r="D155" s="3"/>
    </row>
    <row r="156" spans="4:4" x14ac:dyDescent="0.3">
      <c r="D156" s="3"/>
    </row>
    <row r="157" spans="4:4" x14ac:dyDescent="0.3">
      <c r="D157" s="3"/>
    </row>
    <row r="158" spans="4:4" x14ac:dyDescent="0.3">
      <c r="D158" s="3"/>
    </row>
    <row r="159" spans="4:4" x14ac:dyDescent="0.3">
      <c r="D159" s="3"/>
    </row>
    <row r="160" spans="4:4" x14ac:dyDescent="0.3">
      <c r="D160" s="3"/>
    </row>
    <row r="161" spans="4:4" x14ac:dyDescent="0.3">
      <c r="D161" s="3"/>
    </row>
    <row r="162" spans="4:4" x14ac:dyDescent="0.3">
      <c r="D162" s="3"/>
    </row>
    <row r="163" spans="4:4" x14ac:dyDescent="0.3">
      <c r="D163" s="3"/>
    </row>
    <row r="164" spans="4:4" x14ac:dyDescent="0.3">
      <c r="D164" s="3"/>
    </row>
    <row r="165" spans="4:4" x14ac:dyDescent="0.3">
      <c r="D165" s="3"/>
    </row>
    <row r="166" spans="4:4" x14ac:dyDescent="0.3">
      <c r="D166" s="3"/>
    </row>
    <row r="167" spans="4:4" x14ac:dyDescent="0.3">
      <c r="D167" s="3"/>
    </row>
    <row r="168" spans="4:4" x14ac:dyDescent="0.3">
      <c r="D168" s="3"/>
    </row>
    <row r="169" spans="4:4" x14ac:dyDescent="0.3">
      <c r="D169" s="3"/>
    </row>
    <row r="170" spans="4:4" x14ac:dyDescent="0.3">
      <c r="D170" s="3"/>
    </row>
    <row r="171" spans="4:4" x14ac:dyDescent="0.3">
      <c r="D171" s="3"/>
    </row>
    <row r="172" spans="4:4" x14ac:dyDescent="0.3">
      <c r="D172" s="3"/>
    </row>
    <row r="173" spans="4:4" x14ac:dyDescent="0.3">
      <c r="D173" s="3"/>
    </row>
    <row r="174" spans="4:4" x14ac:dyDescent="0.3">
      <c r="D174" s="3"/>
    </row>
    <row r="175" spans="4:4" x14ac:dyDescent="0.3">
      <c r="D175" s="3"/>
    </row>
    <row r="176" spans="4:4" x14ac:dyDescent="0.3">
      <c r="D176" s="3"/>
    </row>
    <row r="177" spans="4:4" x14ac:dyDescent="0.3">
      <c r="D177" s="3"/>
    </row>
    <row r="178" spans="4:4" x14ac:dyDescent="0.3">
      <c r="D178" s="3"/>
    </row>
    <row r="179" spans="4:4" x14ac:dyDescent="0.3">
      <c r="D179" s="3"/>
    </row>
    <row r="180" spans="4:4" x14ac:dyDescent="0.3">
      <c r="D180" s="3"/>
    </row>
    <row r="181" spans="4:4" x14ac:dyDescent="0.3">
      <c r="D181" s="3"/>
    </row>
    <row r="182" spans="4:4" x14ac:dyDescent="0.3">
      <c r="D182" s="3"/>
    </row>
    <row r="183" spans="4:4" x14ac:dyDescent="0.3">
      <c r="D183" s="3"/>
    </row>
    <row r="184" spans="4:4" x14ac:dyDescent="0.3">
      <c r="D184" s="3"/>
    </row>
    <row r="185" spans="4:4" x14ac:dyDescent="0.3">
      <c r="D185" s="3"/>
    </row>
    <row r="186" spans="4:4" x14ac:dyDescent="0.3">
      <c r="D186" s="3"/>
    </row>
    <row r="187" spans="4:4" x14ac:dyDescent="0.3">
      <c r="D187" s="3"/>
    </row>
    <row r="188" spans="4:4" x14ac:dyDescent="0.3">
      <c r="D188" s="3"/>
    </row>
    <row r="189" spans="4:4" x14ac:dyDescent="0.3">
      <c r="D189" s="3"/>
    </row>
    <row r="190" spans="4:4" x14ac:dyDescent="0.3">
      <c r="D190" s="3"/>
    </row>
    <row r="191" spans="4:4" x14ac:dyDescent="0.3">
      <c r="D191" s="3"/>
    </row>
    <row r="192" spans="4:4" x14ac:dyDescent="0.3">
      <c r="D192" s="3"/>
    </row>
    <row r="193" spans="4:4" x14ac:dyDescent="0.3">
      <c r="D193" s="3"/>
    </row>
    <row r="194" spans="4:4" x14ac:dyDescent="0.3">
      <c r="D194" s="3"/>
    </row>
    <row r="195" spans="4:4" x14ac:dyDescent="0.3">
      <c r="D195" s="3"/>
    </row>
    <row r="196" spans="4:4" x14ac:dyDescent="0.3">
      <c r="D196" s="3"/>
    </row>
    <row r="197" spans="4:4" x14ac:dyDescent="0.3">
      <c r="D197" s="3"/>
    </row>
    <row r="198" spans="4:4" x14ac:dyDescent="0.3">
      <c r="D198" s="3"/>
    </row>
    <row r="199" spans="4:4" x14ac:dyDescent="0.3">
      <c r="D199" s="3"/>
    </row>
    <row r="200" spans="4:4" x14ac:dyDescent="0.3">
      <c r="D200" s="3"/>
    </row>
    <row r="201" spans="4:4" x14ac:dyDescent="0.3">
      <c r="D201" s="3"/>
    </row>
    <row r="202" spans="4:4" x14ac:dyDescent="0.3">
      <c r="D202" s="3"/>
    </row>
    <row r="203" spans="4:4" x14ac:dyDescent="0.3">
      <c r="D203" s="3"/>
    </row>
    <row r="204" spans="4:4" x14ac:dyDescent="0.3">
      <c r="D204" s="3"/>
    </row>
    <row r="205" spans="4:4" x14ac:dyDescent="0.3">
      <c r="D205" s="3"/>
    </row>
    <row r="206" spans="4:4" x14ac:dyDescent="0.3">
      <c r="D206" s="3"/>
    </row>
    <row r="207" spans="4:4" x14ac:dyDescent="0.3">
      <c r="D207" s="3"/>
    </row>
    <row r="208" spans="4:4" x14ac:dyDescent="0.3">
      <c r="D208" s="3"/>
    </row>
    <row r="209" spans="4:4" x14ac:dyDescent="0.3">
      <c r="D209" s="3"/>
    </row>
    <row r="210" spans="4:4" x14ac:dyDescent="0.3">
      <c r="D210" s="3"/>
    </row>
    <row r="211" spans="4:4" x14ac:dyDescent="0.3">
      <c r="D211" s="3"/>
    </row>
    <row r="212" spans="4:4" x14ac:dyDescent="0.3">
      <c r="D212" s="3"/>
    </row>
    <row r="213" spans="4:4" x14ac:dyDescent="0.3">
      <c r="D213" s="3"/>
    </row>
    <row r="214" spans="4:4" x14ac:dyDescent="0.3">
      <c r="D214" s="3"/>
    </row>
    <row r="215" spans="4:4" x14ac:dyDescent="0.3">
      <c r="D215" s="3"/>
    </row>
    <row r="216" spans="4:4" x14ac:dyDescent="0.3">
      <c r="D216" s="3"/>
    </row>
    <row r="217" spans="4:4" x14ac:dyDescent="0.3">
      <c r="D217" s="3"/>
    </row>
    <row r="218" spans="4:4" x14ac:dyDescent="0.3">
      <c r="D218" s="3"/>
    </row>
    <row r="219" spans="4:4" x14ac:dyDescent="0.3">
      <c r="D219" s="3"/>
    </row>
    <row r="220" spans="4:4" x14ac:dyDescent="0.3">
      <c r="D220" s="3"/>
    </row>
    <row r="221" spans="4:4" x14ac:dyDescent="0.3">
      <c r="D221" s="3"/>
    </row>
    <row r="222" spans="4:4" x14ac:dyDescent="0.3">
      <c r="D222" s="3"/>
    </row>
    <row r="223" spans="4:4" x14ac:dyDescent="0.3">
      <c r="D223" s="3"/>
    </row>
    <row r="224" spans="4:4" x14ac:dyDescent="0.3">
      <c r="D224" s="3"/>
    </row>
    <row r="225" spans="4:4" x14ac:dyDescent="0.3">
      <c r="D225" s="3"/>
    </row>
    <row r="226" spans="4:4" x14ac:dyDescent="0.3">
      <c r="D226" s="3"/>
    </row>
    <row r="227" spans="4:4" x14ac:dyDescent="0.3">
      <c r="D227" s="3"/>
    </row>
    <row r="228" spans="4:4" x14ac:dyDescent="0.3">
      <c r="D228" s="3"/>
    </row>
    <row r="229" spans="4:4" x14ac:dyDescent="0.3">
      <c r="D229" s="3"/>
    </row>
    <row r="230" spans="4:4" x14ac:dyDescent="0.3">
      <c r="D230" s="3"/>
    </row>
    <row r="231" spans="4:4" x14ac:dyDescent="0.3">
      <c r="D231" s="3"/>
    </row>
    <row r="232" spans="4:4" x14ac:dyDescent="0.3">
      <c r="D232" s="3"/>
    </row>
    <row r="233" spans="4:4" x14ac:dyDescent="0.3">
      <c r="D233" s="3"/>
    </row>
    <row r="234" spans="4:4" x14ac:dyDescent="0.3">
      <c r="D234" s="3"/>
    </row>
    <row r="235" spans="4:4" x14ac:dyDescent="0.3">
      <c r="D235" s="3"/>
    </row>
    <row r="236" spans="4:4" x14ac:dyDescent="0.3">
      <c r="D236" s="3"/>
    </row>
    <row r="237" spans="4:4" x14ac:dyDescent="0.3">
      <c r="D237" s="3"/>
    </row>
    <row r="238" spans="4:4" x14ac:dyDescent="0.3">
      <c r="D238" s="3"/>
    </row>
    <row r="239" spans="4:4" x14ac:dyDescent="0.3">
      <c r="D239" s="3"/>
    </row>
    <row r="240" spans="4:4" x14ac:dyDescent="0.3">
      <c r="D240" s="3"/>
    </row>
    <row r="241" spans="4:4" x14ac:dyDescent="0.3">
      <c r="D241" s="3"/>
    </row>
    <row r="242" spans="4:4" x14ac:dyDescent="0.3">
      <c r="D242" s="3"/>
    </row>
    <row r="243" spans="4:4" x14ac:dyDescent="0.3">
      <c r="D243" s="3"/>
    </row>
    <row r="244" spans="4:4" x14ac:dyDescent="0.3">
      <c r="D244" s="3"/>
    </row>
    <row r="245" spans="4:4" x14ac:dyDescent="0.3">
      <c r="D245" s="3"/>
    </row>
    <row r="246" spans="4:4" x14ac:dyDescent="0.3">
      <c r="D246" s="3"/>
    </row>
    <row r="247" spans="4:4" x14ac:dyDescent="0.3">
      <c r="D247" s="3"/>
    </row>
    <row r="248" spans="4:4" x14ac:dyDescent="0.3">
      <c r="D248" s="3"/>
    </row>
    <row r="249" spans="4:4" x14ac:dyDescent="0.3">
      <c r="D249" s="3"/>
    </row>
    <row r="250" spans="4:4" x14ac:dyDescent="0.3">
      <c r="D250" s="3"/>
    </row>
    <row r="251" spans="4:4" x14ac:dyDescent="0.3">
      <c r="D251" s="3"/>
    </row>
    <row r="252" spans="4:4" x14ac:dyDescent="0.3">
      <c r="D252" s="3"/>
    </row>
    <row r="253" spans="4:4" x14ac:dyDescent="0.3">
      <c r="D253" s="3"/>
    </row>
    <row r="254" spans="4:4" x14ac:dyDescent="0.3">
      <c r="D254" s="3"/>
    </row>
    <row r="255" spans="4:4" x14ac:dyDescent="0.3">
      <c r="D255" s="3"/>
    </row>
    <row r="256" spans="4:4" x14ac:dyDescent="0.3">
      <c r="D256" s="3"/>
    </row>
    <row r="257" spans="4:4" x14ac:dyDescent="0.3">
      <c r="D257" s="3"/>
    </row>
    <row r="258" spans="4:4" x14ac:dyDescent="0.3">
      <c r="D258" s="3"/>
    </row>
    <row r="259" spans="4:4" x14ac:dyDescent="0.3">
      <c r="D259" s="3"/>
    </row>
    <row r="260" spans="4:4" x14ac:dyDescent="0.3">
      <c r="D260" s="3"/>
    </row>
    <row r="261" spans="4:4" x14ac:dyDescent="0.3">
      <c r="D261" s="3"/>
    </row>
    <row r="262" spans="4:4" x14ac:dyDescent="0.3">
      <c r="D262" s="3"/>
    </row>
    <row r="263" spans="4:4" x14ac:dyDescent="0.3">
      <c r="D263" s="3"/>
    </row>
    <row r="264" spans="4:4" x14ac:dyDescent="0.3">
      <c r="D264" s="3"/>
    </row>
    <row r="265" spans="4:4" x14ac:dyDescent="0.3">
      <c r="D265" s="3"/>
    </row>
    <row r="266" spans="4:4" x14ac:dyDescent="0.3">
      <c r="D266" s="3"/>
    </row>
    <row r="267" spans="4:4" x14ac:dyDescent="0.3">
      <c r="D267" s="3"/>
    </row>
    <row r="268" spans="4:4" x14ac:dyDescent="0.3">
      <c r="D268" s="3"/>
    </row>
    <row r="269" spans="4:4" x14ac:dyDescent="0.3">
      <c r="D269" s="3"/>
    </row>
    <row r="270" spans="4:4" x14ac:dyDescent="0.3">
      <c r="D270" s="3"/>
    </row>
    <row r="271" spans="4:4" x14ac:dyDescent="0.3">
      <c r="D271" s="3"/>
    </row>
    <row r="272" spans="4:4" x14ac:dyDescent="0.3">
      <c r="D272" s="3"/>
    </row>
    <row r="273" spans="4:4" x14ac:dyDescent="0.3">
      <c r="D273" s="3"/>
    </row>
    <row r="274" spans="4:4" x14ac:dyDescent="0.3">
      <c r="D274" s="3"/>
    </row>
    <row r="275" spans="4:4" x14ac:dyDescent="0.3">
      <c r="D275" s="3"/>
    </row>
    <row r="276" spans="4:4" x14ac:dyDescent="0.3">
      <c r="D276" s="3"/>
    </row>
    <row r="277" spans="4:4" x14ac:dyDescent="0.3">
      <c r="D277" s="3"/>
    </row>
    <row r="278" spans="4:4" x14ac:dyDescent="0.3">
      <c r="D278" s="3"/>
    </row>
    <row r="279" spans="4:4" x14ac:dyDescent="0.3">
      <c r="D279" s="3"/>
    </row>
    <row r="280" spans="4:4" x14ac:dyDescent="0.3">
      <c r="D280" s="3"/>
    </row>
    <row r="281" spans="4:4" x14ac:dyDescent="0.3">
      <c r="D281" s="3"/>
    </row>
    <row r="282" spans="4:4" x14ac:dyDescent="0.3">
      <c r="D282" s="3"/>
    </row>
    <row r="283" spans="4:4" x14ac:dyDescent="0.3">
      <c r="D283" s="3"/>
    </row>
    <row r="284" spans="4:4" x14ac:dyDescent="0.3">
      <c r="D284" s="3"/>
    </row>
    <row r="285" spans="4:4" x14ac:dyDescent="0.3">
      <c r="D285" s="3"/>
    </row>
    <row r="286" spans="4:4" x14ac:dyDescent="0.3">
      <c r="D286" s="3"/>
    </row>
    <row r="287" spans="4:4" x14ac:dyDescent="0.3">
      <c r="D287" s="3"/>
    </row>
    <row r="288" spans="4:4" x14ac:dyDescent="0.3">
      <c r="D288" s="3"/>
    </row>
    <row r="289" spans="4:4" x14ac:dyDescent="0.3">
      <c r="D289" s="3"/>
    </row>
    <row r="290" spans="4:4" x14ac:dyDescent="0.3">
      <c r="D290" s="3"/>
    </row>
    <row r="291" spans="4:4" x14ac:dyDescent="0.3">
      <c r="D291" s="3"/>
    </row>
    <row r="292" spans="4:4" x14ac:dyDescent="0.3">
      <c r="D292" s="3"/>
    </row>
    <row r="293" spans="4:4" x14ac:dyDescent="0.3">
      <c r="D293" s="3"/>
    </row>
    <row r="294" spans="4:4" x14ac:dyDescent="0.3">
      <c r="D294" s="3"/>
    </row>
    <row r="295" spans="4:4" x14ac:dyDescent="0.3">
      <c r="D295" s="3"/>
    </row>
    <row r="296" spans="4:4" x14ac:dyDescent="0.3">
      <c r="D296" s="3"/>
    </row>
    <row r="297" spans="4:4" x14ac:dyDescent="0.3">
      <c r="D297" s="3"/>
    </row>
    <row r="298" spans="4:4" x14ac:dyDescent="0.3">
      <c r="D298" s="3"/>
    </row>
    <row r="299" spans="4:4" x14ac:dyDescent="0.3">
      <c r="D299" s="3"/>
    </row>
    <row r="300" spans="4:4" x14ac:dyDescent="0.3">
      <c r="D300" s="3"/>
    </row>
    <row r="301" spans="4:4" x14ac:dyDescent="0.3">
      <c r="D301" s="3"/>
    </row>
    <row r="302" spans="4:4" x14ac:dyDescent="0.3">
      <c r="D302" s="3"/>
    </row>
    <row r="303" spans="4:4" x14ac:dyDescent="0.3">
      <c r="D303" s="3"/>
    </row>
    <row r="304" spans="4:4" x14ac:dyDescent="0.3">
      <c r="D304" s="3"/>
    </row>
    <row r="305" spans="4:4" x14ac:dyDescent="0.3">
      <c r="D305" s="3"/>
    </row>
    <row r="306" spans="4:4" x14ac:dyDescent="0.3">
      <c r="D306" s="3"/>
    </row>
    <row r="307" spans="4:4" x14ac:dyDescent="0.3">
      <c r="D307" s="3"/>
    </row>
    <row r="308" spans="4:4" x14ac:dyDescent="0.3">
      <c r="D308" s="3"/>
    </row>
    <row r="309" spans="4:4" x14ac:dyDescent="0.3">
      <c r="D309" s="3"/>
    </row>
    <row r="310" spans="4:4" x14ac:dyDescent="0.3">
      <c r="D310" s="3"/>
    </row>
    <row r="311" spans="4:4" x14ac:dyDescent="0.3">
      <c r="D311" s="3"/>
    </row>
    <row r="312" spans="4:4" x14ac:dyDescent="0.3">
      <c r="D312" s="3"/>
    </row>
    <row r="313" spans="4:4" x14ac:dyDescent="0.3">
      <c r="D313" s="3"/>
    </row>
  </sheetData>
  <mergeCells count="2">
    <mergeCell ref="A8:G8"/>
    <mergeCell ref="A10:G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1C805-EEAF-4C8D-A4B6-661964583053}">
  <dimension ref="A5:AB39"/>
  <sheetViews>
    <sheetView tabSelected="1" zoomScale="40" zoomScaleNormal="40" workbookViewId="0">
      <selection activeCell="J11" sqref="J11"/>
    </sheetView>
  </sheetViews>
  <sheetFormatPr defaultColWidth="9.140625" defaultRowHeight="26.25" x14ac:dyDescent="0.4"/>
  <cols>
    <col min="1" max="1" width="11.28515625" style="55" customWidth="1"/>
    <col min="2" max="2" width="46.7109375" style="55" customWidth="1"/>
    <col min="3" max="3" width="46.42578125" style="55" customWidth="1"/>
    <col min="4" max="4" width="28.140625" style="55" customWidth="1"/>
    <col min="5" max="5" width="27.7109375" style="55" customWidth="1"/>
    <col min="6" max="6" width="20" style="55" customWidth="1"/>
    <col min="7" max="7" width="10.7109375" style="55" customWidth="1"/>
    <col min="8" max="8" width="88.7109375" style="55" customWidth="1"/>
    <col min="9" max="9" width="42" style="55" customWidth="1"/>
    <col min="10" max="10" width="30" style="55" customWidth="1"/>
    <col min="11" max="11" width="30.85546875" style="55" customWidth="1"/>
    <col min="12" max="12" width="20.140625" style="55" customWidth="1"/>
    <col min="13" max="13" width="14.7109375" style="55" hidden="1" customWidth="1"/>
    <col min="14" max="14" width="13" style="55" hidden="1" customWidth="1"/>
    <col min="15" max="15" width="21.85546875" style="55" customWidth="1"/>
    <col min="16" max="16" width="25.42578125" style="55" customWidth="1"/>
    <col min="17" max="17" width="104.85546875" style="55" customWidth="1"/>
    <col min="18" max="16384" width="9.140625" style="55"/>
  </cols>
  <sheetData>
    <row r="5" spans="1:28" x14ac:dyDescent="0.4">
      <c r="A5" s="53" t="s">
        <v>63</v>
      </c>
      <c r="B5" s="54"/>
      <c r="C5" s="54"/>
      <c r="D5" s="54"/>
      <c r="E5" s="54"/>
      <c r="F5" s="54"/>
      <c r="G5" s="54"/>
      <c r="H5" s="54"/>
      <c r="I5" s="54"/>
      <c r="J5" s="54"/>
      <c r="K5" s="54"/>
      <c r="L5" s="54"/>
    </row>
    <row r="6" spans="1:28" ht="27" thickBot="1" x14ac:dyDescent="0.45"/>
    <row r="7" spans="1:28" ht="83.25" customHeight="1" thickBot="1" x14ac:dyDescent="0.45">
      <c r="A7" s="56" t="s">
        <v>64</v>
      </c>
      <c r="B7" s="57" t="s">
        <v>65</v>
      </c>
      <c r="C7" s="58"/>
      <c r="D7" s="59" t="s">
        <v>66</v>
      </c>
      <c r="E7" s="60" t="s">
        <v>67</v>
      </c>
      <c r="F7" s="61" t="s">
        <v>68</v>
      </c>
      <c r="G7" s="56" t="s">
        <v>64</v>
      </c>
      <c r="H7" s="57" t="s">
        <v>69</v>
      </c>
      <c r="I7" s="58"/>
      <c r="J7" s="59" t="s">
        <v>66</v>
      </c>
      <c r="K7" s="60" t="s">
        <v>67</v>
      </c>
      <c r="L7" s="61" t="s">
        <v>68</v>
      </c>
    </row>
    <row r="8" spans="1:28" ht="43.5" customHeight="1" x14ac:dyDescent="0.4">
      <c r="A8" s="63"/>
      <c r="B8" s="64" t="s">
        <v>70</v>
      </c>
      <c r="C8" s="65"/>
      <c r="D8" s="66">
        <f>'[3]6- USOS E FONTES'!B9</f>
        <v>1258427</v>
      </c>
      <c r="E8" s="67">
        <f>1258427</f>
        <v>1258427</v>
      </c>
      <c r="F8" s="68">
        <f t="shared" ref="F8:F13" si="0">IFERROR(E8/D8*100,0)</f>
        <v>100</v>
      </c>
      <c r="G8" s="63"/>
      <c r="H8" s="69" t="s">
        <v>71</v>
      </c>
      <c r="I8" s="70"/>
      <c r="J8" s="71">
        <f>'[4]Anexo_1.3_Limites Estratégicos '!$L$9</f>
        <v>691842.44</v>
      </c>
      <c r="K8" s="72">
        <v>611736.48</v>
      </c>
      <c r="L8" s="68">
        <f>IFERROR(K8/J8*100,0)</f>
        <v>88.421357903397777</v>
      </c>
      <c r="M8" s="73"/>
      <c r="N8" s="73"/>
      <c r="O8" s="74"/>
      <c r="P8" s="75"/>
      <c r="Q8" s="76"/>
    </row>
    <row r="9" spans="1:28" ht="60.75" customHeight="1" x14ac:dyDescent="0.4">
      <c r="A9" s="63"/>
      <c r="B9" s="77" t="s">
        <v>72</v>
      </c>
      <c r="C9" s="78"/>
      <c r="D9" s="79">
        <f>'[3]6- USOS E FONTES'!B21</f>
        <v>0</v>
      </c>
      <c r="E9" s="80">
        <f>'[3]6- USOS E FONTES'!C21</f>
        <v>0</v>
      </c>
      <c r="F9" s="81">
        <f t="shared" si="0"/>
        <v>0</v>
      </c>
      <c r="G9" s="63"/>
      <c r="H9" s="82" t="s">
        <v>73</v>
      </c>
      <c r="I9" s="83"/>
      <c r="J9" s="84">
        <f>'[4]Anexo_1.3_Limites Estratégicos '!$L$10</f>
        <v>0</v>
      </c>
      <c r="K9" s="85">
        <f>28956.85</f>
        <v>28956.85</v>
      </c>
      <c r="L9" s="81">
        <f>IFERROR(K9/J9*100,0)</f>
        <v>0</v>
      </c>
      <c r="M9" s="86"/>
      <c r="O9" s="74"/>
      <c r="P9" s="87"/>
      <c r="Q9" s="88"/>
      <c r="R9" s="87"/>
    </row>
    <row r="10" spans="1:28" ht="43.5" customHeight="1" thickBot="1" x14ac:dyDescent="0.45">
      <c r="A10" s="63"/>
      <c r="B10" s="89" t="s">
        <v>74</v>
      </c>
      <c r="C10" s="90"/>
      <c r="D10" s="91">
        <f>SUM(D8:D9)</f>
        <v>1258427</v>
      </c>
      <c r="E10" s="80">
        <f>SUM(E8:E9)</f>
        <v>1258427</v>
      </c>
      <c r="F10" s="81">
        <f t="shared" si="0"/>
        <v>100</v>
      </c>
      <c r="G10" s="92"/>
      <c r="H10" s="93" t="s">
        <v>75</v>
      </c>
      <c r="I10" s="94"/>
      <c r="J10" s="95">
        <f>'[3]6- USOS E FONTES'!B8</f>
        <v>1317300.97</v>
      </c>
      <c r="K10" s="95">
        <f>'[3]6- USOS E FONTES'!C8</f>
        <v>1348609.4700000002</v>
      </c>
      <c r="L10" s="96">
        <f>IFERROR(K10/J10*100,0)</f>
        <v>102.3767157781718</v>
      </c>
      <c r="O10" s="74"/>
      <c r="P10" s="86"/>
    </row>
    <row r="11" spans="1:28" ht="43.5" customHeight="1" thickBot="1" x14ac:dyDescent="0.45">
      <c r="A11" s="63"/>
      <c r="B11" s="77" t="s">
        <v>76</v>
      </c>
      <c r="C11" s="78"/>
      <c r="D11" s="79">
        <f>'[3]6- USOS E FONTES'!B30</f>
        <v>46938.45</v>
      </c>
      <c r="E11" s="80">
        <f>'[3]6- USOS E FONTES'!C30</f>
        <v>46938</v>
      </c>
      <c r="F11" s="81">
        <f t="shared" si="0"/>
        <v>99.999041297699449</v>
      </c>
      <c r="G11" s="97"/>
      <c r="H11" s="97"/>
      <c r="I11" s="62"/>
      <c r="J11" s="98"/>
      <c r="K11" s="98"/>
      <c r="L11" s="99"/>
      <c r="O11" s="100"/>
    </row>
    <row r="12" spans="1:28" ht="43.5" customHeight="1" x14ac:dyDescent="0.4">
      <c r="A12" s="63"/>
      <c r="B12" s="77" t="s">
        <v>77</v>
      </c>
      <c r="C12" s="78"/>
      <c r="D12" s="79">
        <f>'[3]6- USOS E FONTES'!B31</f>
        <v>112134</v>
      </c>
      <c r="E12" s="80">
        <f>'[3]6- USOS E FONTES'!C31</f>
        <v>112134</v>
      </c>
      <c r="F12" s="81">
        <f t="shared" si="0"/>
        <v>100</v>
      </c>
      <c r="G12" s="97"/>
      <c r="H12" s="97"/>
      <c r="I12" s="62"/>
      <c r="J12" s="99"/>
      <c r="K12" s="99"/>
      <c r="L12" s="99"/>
    </row>
    <row r="13" spans="1:28" ht="43.5" customHeight="1" thickBot="1" x14ac:dyDescent="0.45">
      <c r="A13" s="92"/>
      <c r="B13" s="101" t="s">
        <v>78</v>
      </c>
      <c r="C13" s="102"/>
      <c r="D13" s="79">
        <f>D10-D11-D12</f>
        <v>1099354.55</v>
      </c>
      <c r="E13" s="80">
        <f>E10-E11-E12</f>
        <v>1099355</v>
      </c>
      <c r="F13" s="81">
        <f t="shared" si="0"/>
        <v>100.00004093310935</v>
      </c>
      <c r="G13" s="103"/>
      <c r="H13" s="103"/>
      <c r="I13" s="62"/>
      <c r="J13" s="99"/>
      <c r="K13" s="104"/>
      <c r="L13" s="99"/>
      <c r="M13" s="105"/>
      <c r="N13" s="105"/>
      <c r="O13" s="105"/>
    </row>
    <row r="14" spans="1:28" ht="43.5" customHeight="1" thickBot="1" x14ac:dyDescent="0.45">
      <c r="A14" s="106"/>
      <c r="B14" s="107"/>
      <c r="C14" s="107"/>
      <c r="D14" s="108"/>
      <c r="E14" s="108"/>
      <c r="F14" s="99"/>
      <c r="G14" s="103"/>
      <c r="H14" s="103"/>
      <c r="I14" s="62"/>
      <c r="J14" s="99"/>
      <c r="K14" s="104"/>
      <c r="L14" s="99"/>
      <c r="M14" s="109"/>
      <c r="N14" s="109"/>
      <c r="O14" s="109"/>
    </row>
    <row r="15" spans="1:28" ht="76.5" customHeight="1" thickBot="1" x14ac:dyDescent="0.45">
      <c r="A15" s="110" t="s">
        <v>79</v>
      </c>
      <c r="B15" s="111" t="s">
        <v>80</v>
      </c>
      <c r="C15" s="112"/>
      <c r="D15" s="113" t="s">
        <v>81</v>
      </c>
      <c r="E15" s="113" t="s">
        <v>82</v>
      </c>
      <c r="F15" s="114" t="s">
        <v>68</v>
      </c>
      <c r="G15" s="115" t="s">
        <v>80</v>
      </c>
      <c r="H15" s="116"/>
      <c r="I15" s="117"/>
      <c r="J15" s="113" t="s">
        <v>81</v>
      </c>
      <c r="K15" s="113" t="s">
        <v>82</v>
      </c>
      <c r="L15" s="61" t="s">
        <v>68</v>
      </c>
      <c r="M15" s="118"/>
      <c r="N15" s="118"/>
      <c r="O15" s="118"/>
    </row>
    <row r="16" spans="1:28" ht="43.5" customHeight="1" x14ac:dyDescent="0.4">
      <c r="A16" s="110"/>
      <c r="B16" s="119" t="s">
        <v>83</v>
      </c>
      <c r="C16" s="120" t="s">
        <v>84</v>
      </c>
      <c r="D16" s="121">
        <f>378255</f>
        <v>378255</v>
      </c>
      <c r="E16" s="122">
        <v>320629.84999999998</v>
      </c>
      <c r="F16" s="81">
        <f>IFERROR(E16/D16*100,0)</f>
        <v>84.765528545557885</v>
      </c>
      <c r="G16" s="123" t="s">
        <v>85</v>
      </c>
      <c r="H16" s="124"/>
      <c r="I16" s="125" t="s">
        <v>84</v>
      </c>
      <c r="J16" s="71">
        <f>(J8-J9)</f>
        <v>691842.44</v>
      </c>
      <c r="K16" s="71">
        <f>(K8-K9)</f>
        <v>582779.63</v>
      </c>
      <c r="L16" s="68">
        <f>IFERROR(K16/J16*100,0)</f>
        <v>84.235889026987138</v>
      </c>
      <c r="N16" s="87"/>
      <c r="O16" s="126"/>
      <c r="P16" s="127"/>
      <c r="Q16" s="87"/>
      <c r="S16" s="87"/>
      <c r="T16" s="87"/>
      <c r="U16" s="87"/>
      <c r="V16" s="87"/>
      <c r="W16" s="87"/>
      <c r="X16" s="87"/>
      <c r="Y16" s="87"/>
      <c r="Z16" s="87"/>
      <c r="AA16" s="87"/>
      <c r="AB16" s="87"/>
    </row>
    <row r="17" spans="1:28" ht="84" customHeight="1" x14ac:dyDescent="0.4">
      <c r="A17" s="110"/>
      <c r="B17" s="128"/>
      <c r="C17" s="129" t="s">
        <v>86</v>
      </c>
      <c r="D17" s="130">
        <f>IFERROR(D16/D13,0)</f>
        <v>0.34407007275314411</v>
      </c>
      <c r="E17" s="131">
        <f>IFERROR(E16/E13,0)</f>
        <v>0.29165269635377106</v>
      </c>
      <c r="F17" s="132">
        <f>(E17-D17)*100</f>
        <v>-5.2417376399373055</v>
      </c>
      <c r="G17" s="128"/>
      <c r="H17" s="134"/>
      <c r="I17" s="129" t="s">
        <v>86</v>
      </c>
      <c r="J17" s="131">
        <f>IFERROR(J16/J10,)</f>
        <v>0.52519694113639037</v>
      </c>
      <c r="K17" s="131">
        <f>IFERROR(K16/K10,)</f>
        <v>0.43213372215160251</v>
      </c>
      <c r="L17" s="132">
        <f>(K17-J17)*100</f>
        <v>-9.306321898478787</v>
      </c>
      <c r="N17" s="87"/>
      <c r="O17" s="133"/>
      <c r="P17" s="133"/>
      <c r="Q17" s="87"/>
      <c r="S17" s="87"/>
      <c r="T17" s="87"/>
      <c r="U17" s="87"/>
      <c r="V17" s="87"/>
      <c r="W17" s="87"/>
      <c r="X17" s="87"/>
      <c r="Y17" s="87"/>
      <c r="Z17" s="87"/>
      <c r="AA17" s="87"/>
      <c r="AB17" s="87"/>
    </row>
    <row r="18" spans="1:28" ht="43.5" customHeight="1" x14ac:dyDescent="0.4">
      <c r="A18" s="110"/>
      <c r="B18" s="128" t="s">
        <v>87</v>
      </c>
      <c r="C18" s="135" t="s">
        <v>84</v>
      </c>
      <c r="D18" s="79">
        <f>'[4]Anexo_1.3_Limites Estratégicos '!$E$19</f>
        <v>319843.21000000002</v>
      </c>
      <c r="E18" s="84">
        <v>78815</v>
      </c>
      <c r="F18" s="81">
        <f>IFERROR(E18/D18*100,0)</f>
        <v>24.641761192929497</v>
      </c>
      <c r="G18" s="128" t="s">
        <v>88</v>
      </c>
      <c r="H18" s="134"/>
      <c r="I18" s="135" t="s">
        <v>84</v>
      </c>
      <c r="J18" s="84">
        <f>'[4]Anexo_1.3_Limites Estratégicos '!$L$19</f>
        <v>27544.059999999998</v>
      </c>
      <c r="K18" s="84">
        <f>27239.21</f>
        <v>27239.21</v>
      </c>
      <c r="L18" s="81">
        <f>IFERROR(K18/J18*100,0)</f>
        <v>98.893227795757056</v>
      </c>
      <c r="N18" s="87"/>
      <c r="O18" s="126"/>
      <c r="P18" s="136"/>
      <c r="Q18" s="87"/>
    </row>
    <row r="19" spans="1:28" ht="60.75" customHeight="1" thickBot="1" x14ac:dyDescent="0.45">
      <c r="A19" s="110"/>
      <c r="B19" s="128"/>
      <c r="C19" s="129" t="s">
        <v>86</v>
      </c>
      <c r="D19" s="131">
        <f>IFERROR(D18/D13,0)</f>
        <v>0.29093726860001629</v>
      </c>
      <c r="E19" s="131">
        <f>IFERROR(E18/E13,0)</f>
        <v>7.169203760386772E-2</v>
      </c>
      <c r="F19" s="132">
        <f>(E19-D19)*100</f>
        <v>-21.924523099614856</v>
      </c>
      <c r="G19" s="137"/>
      <c r="H19" s="138"/>
      <c r="I19" s="139" t="s">
        <v>86</v>
      </c>
      <c r="J19" s="131">
        <f>IFERROR(J18/J8,)</f>
        <v>3.9812619763540377E-2</v>
      </c>
      <c r="K19" s="131">
        <f>IFERROR(K18/K8,)</f>
        <v>4.4527686169704969E-2</v>
      </c>
      <c r="L19" s="132">
        <f>(K19-J19)*100</f>
        <v>0.47150664061645919</v>
      </c>
      <c r="N19" s="87"/>
      <c r="O19" s="133"/>
      <c r="P19" s="133"/>
      <c r="Q19" s="87"/>
    </row>
    <row r="20" spans="1:28" ht="43.5" customHeight="1" x14ac:dyDescent="0.4">
      <c r="A20" s="110"/>
      <c r="B20" s="128" t="s">
        <v>89</v>
      </c>
      <c r="C20" s="135" t="s">
        <v>84</v>
      </c>
      <c r="D20" s="79">
        <f>'[4]Anexo_1.3_Limites Estratégicos '!$E$21</f>
        <v>33729.96</v>
      </c>
      <c r="E20" s="84">
        <f>27643</f>
        <v>27643</v>
      </c>
      <c r="F20" s="81">
        <f>IFERROR(E20/D20*100,0)</f>
        <v>81.953847558668912</v>
      </c>
      <c r="M20" s="106"/>
    </row>
    <row r="21" spans="1:28" ht="54" customHeight="1" x14ac:dyDescent="0.4">
      <c r="A21" s="110"/>
      <c r="B21" s="128"/>
      <c r="C21" s="129" t="s">
        <v>86</v>
      </c>
      <c r="D21" s="131">
        <f>IFERROR(D20/D13,0)</f>
        <v>3.068160312794448E-2</v>
      </c>
      <c r="E21" s="131">
        <f>IFERROR(E20/E13,0)</f>
        <v>2.5144743963505873E-2</v>
      </c>
      <c r="F21" s="140">
        <v>-0.7</v>
      </c>
    </row>
    <row r="22" spans="1:28" ht="43.5" customHeight="1" x14ac:dyDescent="0.4">
      <c r="A22" s="110"/>
      <c r="B22" s="128" t="s">
        <v>90</v>
      </c>
      <c r="C22" s="135" t="s">
        <v>84</v>
      </c>
      <c r="D22" s="79">
        <f>'[4]Anexo_1.3_Limites Estratégicos '!$E$23</f>
        <v>1169</v>
      </c>
      <c r="E22" s="141">
        <f>0</f>
        <v>0</v>
      </c>
      <c r="F22" s="81">
        <f>IFERROR(E22/D22*100,0)</f>
        <v>0</v>
      </c>
      <c r="G22" s="142"/>
      <c r="H22" s="142"/>
    </row>
    <row r="23" spans="1:28" ht="43.5" customHeight="1" x14ac:dyDescent="0.4">
      <c r="A23" s="110"/>
      <c r="B23" s="128"/>
      <c r="C23" s="129" t="s">
        <v>86</v>
      </c>
      <c r="D23" s="131">
        <f>IFERROR(D22/D13,0)</f>
        <v>1.0633512182216373E-3</v>
      </c>
      <c r="E23" s="131">
        <f>IFERROR(E22/E13,0)</f>
        <v>0</v>
      </c>
      <c r="F23" s="132">
        <f>(E23-D23)*100</f>
        <v>-0.10633512182216373</v>
      </c>
    </row>
    <row r="24" spans="1:28" ht="43.5" customHeight="1" x14ac:dyDescent="0.4">
      <c r="A24" s="110"/>
      <c r="B24" s="128" t="s">
        <v>91</v>
      </c>
      <c r="C24" s="135" t="s">
        <v>84</v>
      </c>
      <c r="D24" s="141">
        <f>SUM('[3]4 - RESULTADOS E DESEMP. OP'!K16+'[3]4 - RESULTADOS E DESEMP. OP'!K18+'[3]4 - RESULTADOS E DESEMP. OP'!K11)</f>
        <v>143852.88999999998</v>
      </c>
      <c r="E24" s="143">
        <f>116291</f>
        <v>116291</v>
      </c>
      <c r="F24" s="81">
        <f>IFERROR(E24/D24*100,0)</f>
        <v>80.840225038231779</v>
      </c>
      <c r="H24" s="144"/>
    </row>
    <row r="25" spans="1:28" ht="43.5" customHeight="1" x14ac:dyDescent="0.4">
      <c r="A25" s="110"/>
      <c r="B25" s="128"/>
      <c r="C25" s="129" t="s">
        <v>86</v>
      </c>
      <c r="D25" s="131">
        <f>IFERROR(D24/D13,0)</f>
        <v>0.13085213500958356</v>
      </c>
      <c r="E25" s="131">
        <f>IFERROR(E24/E13,0)</f>
        <v>0.10578111710957788</v>
      </c>
      <c r="F25" s="132">
        <f>(E25-D25)*100</f>
        <v>-2.5071017900005681</v>
      </c>
    </row>
    <row r="26" spans="1:28" ht="43.5" customHeight="1" x14ac:dyDescent="0.4">
      <c r="A26" s="110"/>
      <c r="B26" s="145" t="s">
        <v>92</v>
      </c>
      <c r="C26" s="135" t="s">
        <v>84</v>
      </c>
      <c r="D26" s="141">
        <f>'[4]Anexo_1.3_Limites Estratégicos '!$E$27</f>
        <v>23164.52</v>
      </c>
      <c r="E26" s="143">
        <f>23164.52</f>
        <v>23164.52</v>
      </c>
      <c r="F26" s="81">
        <f>IFERROR(E26/D26*100,0)</f>
        <v>100</v>
      </c>
    </row>
    <row r="27" spans="1:28" ht="43.5" customHeight="1" x14ac:dyDescent="0.4">
      <c r="A27" s="110"/>
      <c r="B27" s="145"/>
      <c r="C27" s="129" t="s">
        <v>86</v>
      </c>
      <c r="D27" s="131">
        <f>IFERROR(D26/D13,0)</f>
        <v>2.1071018444413586E-2</v>
      </c>
      <c r="E27" s="131">
        <f>IFERROR(E26/E13,0)</f>
        <v>2.1071009819394099E-2</v>
      </c>
      <c r="F27" s="132">
        <f>(E27-D27)*100</f>
        <v>-8.6250194868131569E-7</v>
      </c>
    </row>
    <row r="28" spans="1:28" ht="43.5" customHeight="1" x14ac:dyDescent="0.4">
      <c r="A28" s="110"/>
      <c r="B28" s="146" t="s">
        <v>93</v>
      </c>
      <c r="C28" s="135" t="s">
        <v>84</v>
      </c>
      <c r="D28" s="79">
        <f>'[4]Anexo_1.3_Limites Estratégicos '!$E$29</f>
        <v>1169.44256</v>
      </c>
      <c r="E28" s="84">
        <f>0</f>
        <v>0</v>
      </c>
      <c r="F28" s="81">
        <f>IFERROR(E28/D28*100,0)</f>
        <v>0</v>
      </c>
    </row>
    <row r="29" spans="1:28" ht="43.5" customHeight="1" thickBot="1" x14ac:dyDescent="0.45">
      <c r="A29" s="147"/>
      <c r="B29" s="148"/>
      <c r="C29" s="139" t="s">
        <v>86</v>
      </c>
      <c r="D29" s="149">
        <f>IFERROR(D28/D13,0)</f>
        <v>1.0637537817076391E-3</v>
      </c>
      <c r="E29" s="149">
        <f>IFERROR(E28/E13,0)</f>
        <v>0</v>
      </c>
      <c r="F29" s="132">
        <f>(E29-D29)*100</f>
        <v>-0.10637537817076391</v>
      </c>
    </row>
    <row r="30" spans="1:28" ht="27" customHeight="1" thickBot="1" x14ac:dyDescent="0.45">
      <c r="A30" s="150" t="s">
        <v>94</v>
      </c>
      <c r="B30" s="150"/>
      <c r="C30" s="150"/>
      <c r="D30" s="151"/>
      <c r="E30" s="151"/>
      <c r="F30" s="151"/>
      <c r="G30" s="151"/>
      <c r="H30" s="151"/>
      <c r="I30" s="151"/>
      <c r="J30" s="151"/>
      <c r="K30" s="151"/>
      <c r="L30" s="152"/>
    </row>
    <row r="31" spans="1:28" x14ac:dyDescent="0.4">
      <c r="A31" s="153" t="s">
        <v>95</v>
      </c>
      <c r="B31" s="154"/>
      <c r="C31" s="154"/>
      <c r="D31" s="154"/>
      <c r="E31" s="154"/>
      <c r="F31" s="154"/>
      <c r="G31" s="154"/>
      <c r="H31" s="154"/>
      <c r="I31" s="154"/>
      <c r="J31" s="154"/>
      <c r="K31" s="154"/>
      <c r="L31" s="155"/>
    </row>
    <row r="32" spans="1:28" x14ac:dyDescent="0.4">
      <c r="A32" s="156"/>
      <c r="B32" s="157"/>
      <c r="C32" s="157"/>
      <c r="D32" s="157"/>
      <c r="E32" s="157"/>
      <c r="F32" s="157"/>
      <c r="G32" s="157"/>
      <c r="H32" s="157"/>
      <c r="I32" s="157"/>
      <c r="J32" s="157"/>
      <c r="K32" s="157"/>
      <c r="L32" s="158"/>
      <c r="M32" s="55">
        <f>32000+21336+10667</f>
        <v>64003</v>
      </c>
      <c r="N32" s="73">
        <f>E16+E18+E24</f>
        <v>515735.85</v>
      </c>
    </row>
    <row r="33" spans="1:12" x14ac:dyDescent="0.4">
      <c r="A33" s="156"/>
      <c r="B33" s="157"/>
      <c r="C33" s="157"/>
      <c r="D33" s="157"/>
      <c r="E33" s="157"/>
      <c r="F33" s="157"/>
      <c r="G33" s="157"/>
      <c r="H33" s="157"/>
      <c r="I33" s="157"/>
      <c r="J33" s="157"/>
      <c r="K33" s="157"/>
      <c r="L33" s="158"/>
    </row>
    <row r="34" spans="1:12" x14ac:dyDescent="0.4">
      <c r="A34" s="156"/>
      <c r="B34" s="157"/>
      <c r="C34" s="157"/>
      <c r="D34" s="157"/>
      <c r="E34" s="157"/>
      <c r="F34" s="157"/>
      <c r="G34" s="157"/>
      <c r="H34" s="157"/>
      <c r="I34" s="157"/>
      <c r="J34" s="157"/>
      <c r="K34" s="157"/>
      <c r="L34" s="158"/>
    </row>
    <row r="35" spans="1:12" x14ac:dyDescent="0.4">
      <c r="A35" s="156"/>
      <c r="B35" s="157"/>
      <c r="C35" s="157"/>
      <c r="D35" s="157"/>
      <c r="E35" s="157"/>
      <c r="F35" s="157"/>
      <c r="G35" s="157"/>
      <c r="H35" s="157"/>
      <c r="I35" s="157"/>
      <c r="J35" s="157"/>
      <c r="K35" s="157"/>
      <c r="L35" s="158"/>
    </row>
    <row r="36" spans="1:12" ht="298.5" customHeight="1" x14ac:dyDescent="0.4">
      <c r="A36" s="156"/>
      <c r="B36" s="157"/>
      <c r="C36" s="157"/>
      <c r="D36" s="157"/>
      <c r="E36" s="157"/>
      <c r="F36" s="157"/>
      <c r="G36" s="157"/>
      <c r="H36" s="157"/>
      <c r="I36" s="157"/>
      <c r="J36" s="157"/>
      <c r="K36" s="157"/>
      <c r="L36" s="158"/>
    </row>
    <row r="37" spans="1:12" hidden="1" x14ac:dyDescent="0.4">
      <c r="A37" s="156"/>
      <c r="B37" s="157"/>
      <c r="C37" s="157"/>
      <c r="D37" s="157"/>
      <c r="E37" s="157"/>
      <c r="F37" s="157"/>
      <c r="G37" s="157"/>
      <c r="H37" s="157"/>
      <c r="I37" s="157"/>
      <c r="J37" s="157"/>
      <c r="K37" s="157"/>
      <c r="L37" s="158"/>
    </row>
    <row r="38" spans="1:12" ht="27" hidden="1" thickBot="1" x14ac:dyDescent="0.45">
      <c r="A38" s="159"/>
      <c r="B38" s="160"/>
      <c r="C38" s="160"/>
      <c r="D38" s="160"/>
      <c r="E38" s="160"/>
      <c r="F38" s="160"/>
      <c r="G38" s="160"/>
      <c r="H38" s="160"/>
      <c r="I38" s="160"/>
      <c r="J38" s="160"/>
      <c r="K38" s="160"/>
      <c r="L38" s="161"/>
    </row>
    <row r="39" spans="1:12" x14ac:dyDescent="0.4">
      <c r="A39" s="162"/>
      <c r="B39" s="162"/>
      <c r="C39" s="162"/>
      <c r="D39" s="162"/>
      <c r="E39" s="162"/>
      <c r="F39" s="162"/>
      <c r="G39" s="162"/>
      <c r="H39" s="162"/>
      <c r="I39" s="162"/>
      <c r="J39" s="162"/>
      <c r="K39" s="162"/>
      <c r="L39" s="162"/>
    </row>
  </sheetData>
  <mergeCells count="30">
    <mergeCell ref="B24:B25"/>
    <mergeCell ref="B26:B27"/>
    <mergeCell ref="B28:B29"/>
    <mergeCell ref="A31:L38"/>
    <mergeCell ref="M13:O13"/>
    <mergeCell ref="A15:A29"/>
    <mergeCell ref="B15:C15"/>
    <mergeCell ref="G15:I15"/>
    <mergeCell ref="B16:B17"/>
    <mergeCell ref="G16:H17"/>
    <mergeCell ref="B18:B19"/>
    <mergeCell ref="G18:H19"/>
    <mergeCell ref="B20:B21"/>
    <mergeCell ref="B22:B23"/>
    <mergeCell ref="Q8:Q9"/>
    <mergeCell ref="B9:C9"/>
    <mergeCell ref="H9:I9"/>
    <mergeCell ref="B10:C10"/>
    <mergeCell ref="H10:I10"/>
    <mergeCell ref="B11:C11"/>
    <mergeCell ref="G11:H12"/>
    <mergeCell ref="B12:C12"/>
    <mergeCell ref="A5:L5"/>
    <mergeCell ref="A7:A13"/>
    <mergeCell ref="B7:C7"/>
    <mergeCell ref="G7:G10"/>
    <mergeCell ref="H7:I7"/>
    <mergeCell ref="B8:C8"/>
    <mergeCell ref="H8:I8"/>
    <mergeCell ref="B13:C13"/>
  </mergeCells>
  <pageMargins left="0.511811024" right="0.511811024" top="0.78740157499999996" bottom="0.78740157499999996" header="0.31496062000000002" footer="0.31496062000000002"/>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Planilhas</vt:lpstr>
      </vt:variant>
      <vt:variant>
        <vt:i4>2</vt:i4>
      </vt:variant>
    </vt:vector>
  </HeadingPairs>
  <TitlesOfParts>
    <vt:vector size="2" baseType="lpstr">
      <vt:lpstr>Indicadores e Metas 2017</vt:lpstr>
      <vt:lpstr>Limites Estratégicos 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Gaf 02</dc:creator>
  <cp:lastModifiedBy>Gaf 02</cp:lastModifiedBy>
  <dcterms:created xsi:type="dcterms:W3CDTF">2015-06-05T18:19:34Z</dcterms:created>
  <dcterms:modified xsi:type="dcterms:W3CDTF">2020-12-21T12:49:07Z</dcterms:modified>
</cp:coreProperties>
</file>