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fileSharing readOnlyRecommended="1"/>
  <workbookPr/>
  <mc:AlternateContent xmlns:mc="http://schemas.openxmlformats.org/markup-compatibility/2006">
    <mc:Choice Requires="x15">
      <x15ac:absPath xmlns:x15ac="http://schemas.microsoft.com/office/spreadsheetml/2010/11/ac" url="C:\Users\Gaf 02\Desktop\CAU RN\TRANSPARÊNCIA\2020\PLANEJAMENTO\1. METAS E RESULTADOS\"/>
    </mc:Choice>
  </mc:AlternateContent>
  <xr:revisionPtr revIDLastSave="0" documentId="13_ncr:1_{4684B4B4-D368-4229-B686-B1B9FF22CD81}" xr6:coauthVersionLast="45" xr6:coauthVersionMax="45" xr10:uidLastSave="{00000000-0000-0000-0000-000000000000}"/>
  <bookViews>
    <workbookView xWindow="-120" yWindow="-120" windowWidth="20730" windowHeight="11160" activeTab="1" xr2:uid="{00000000-000D-0000-FFFF-FFFF00000000}"/>
  </bookViews>
  <sheets>
    <sheet name="Indicadores e Metas 2018" sheetId="2" r:id="rId1"/>
    <sheet name="Limites Estratégicos 2018" sheetId="1" r:id="rId2"/>
  </sheets>
  <externalReferences>
    <externalReference r:id="rId3"/>
    <externalReference r:id="rId4"/>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3" i="2" l="1"/>
  <c r="F62" i="2"/>
  <c r="F61" i="2"/>
  <c r="F60" i="2"/>
  <c r="F59" i="2"/>
  <c r="F58" i="2"/>
  <c r="F57" i="2"/>
  <c r="F56" i="2"/>
  <c r="F55" i="2"/>
  <c r="F54" i="2"/>
  <c r="F53" i="2"/>
  <c r="D52" i="2"/>
  <c r="C52" i="2"/>
  <c r="D51" i="2"/>
  <c r="C51" i="2"/>
  <c r="D50" i="2"/>
  <c r="C50" i="2"/>
  <c r="D49" i="2"/>
  <c r="C49" i="2"/>
  <c r="D48" i="2"/>
  <c r="C48" i="2"/>
  <c r="D46" i="2"/>
  <c r="C46" i="2"/>
  <c r="D45" i="2"/>
  <c r="C45" i="2"/>
  <c r="D43" i="2"/>
  <c r="C43" i="2"/>
  <c r="D42" i="2"/>
  <c r="C42" i="2"/>
  <c r="C38" i="2"/>
  <c r="D20" i="2"/>
  <c r="C20" i="2"/>
  <c r="C17" i="2"/>
  <c r="D12" i="2"/>
  <c r="C12" i="2"/>
  <c r="D11" i="2"/>
  <c r="D10" i="2"/>
  <c r="C10" i="2"/>
  <c r="E28" i="1"/>
  <c r="D28" i="1"/>
  <c r="E26" i="1"/>
  <c r="D26" i="1"/>
  <c r="E24" i="1"/>
  <c r="D24" i="1"/>
  <c r="E22" i="1"/>
  <c r="D22" i="1"/>
  <c r="E20" i="1"/>
  <c r="D20" i="1"/>
  <c r="K18" i="1"/>
  <c r="J18" i="1"/>
  <c r="E18" i="1"/>
  <c r="D18" i="1"/>
  <c r="E16" i="1"/>
  <c r="D16" i="1"/>
  <c r="E12" i="1"/>
  <c r="D12" i="1"/>
  <c r="K11" i="1"/>
  <c r="J11" i="1"/>
  <c r="K10" i="1"/>
  <c r="J10" i="1"/>
  <c r="E10" i="1"/>
  <c r="D10" i="1"/>
  <c r="K9" i="1"/>
  <c r="K16" i="1" s="1"/>
  <c r="J9" i="1"/>
  <c r="E9" i="1"/>
  <c r="D9" i="1"/>
  <c r="F20" i="1" l="1"/>
  <c r="F28" i="1"/>
  <c r="J19" i="1"/>
  <c r="L11" i="1"/>
  <c r="J16" i="1"/>
  <c r="J17" i="1" s="1"/>
  <c r="L10" i="1"/>
  <c r="F24" i="1"/>
  <c r="L9" i="1"/>
  <c r="D11" i="1"/>
  <c r="D13" i="1" s="1"/>
  <c r="D27" i="1" s="1"/>
  <c r="F16" i="1"/>
  <c r="E11" i="1"/>
  <c r="F26" i="1"/>
  <c r="F12" i="1"/>
  <c r="F10" i="1"/>
  <c r="L16" i="1"/>
  <c r="L18" i="1"/>
  <c r="K19" i="1"/>
  <c r="L19" i="1" s="1"/>
  <c r="F22" i="1"/>
  <c r="F18" i="1"/>
  <c r="K17" i="1"/>
  <c r="F9" i="1"/>
  <c r="L17" i="1" l="1"/>
  <c r="D19" i="1"/>
  <c r="F11" i="1"/>
  <c r="D21" i="1"/>
  <c r="D29" i="1"/>
  <c r="D23" i="1"/>
  <c r="D25" i="1"/>
  <c r="E13" i="1"/>
  <c r="E29" i="1" s="1"/>
  <c r="F29" i="1" s="1"/>
  <c r="D17" i="1"/>
  <c r="E23" i="1" l="1"/>
  <c r="F23" i="1" s="1"/>
  <c r="E19" i="1"/>
  <c r="F19" i="1" s="1"/>
  <c r="E21" i="1"/>
  <c r="F21" i="1" s="1"/>
  <c r="E27" i="1"/>
  <c r="F27" i="1" s="1"/>
  <c r="E25" i="1"/>
  <c r="F25" i="1" s="1"/>
  <c r="F13" i="1"/>
  <c r="E17" i="1"/>
  <c r="F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Tania Mara Chaves Daldegan</author>
    <author>Gustavo Milhomem Brito Menezes</author>
  </authors>
  <commentList>
    <comment ref="E8" authorId="0" shapeId="0" xr:uid="{125107B8-5415-41CD-86FA-D8A840CF3222}">
      <text>
        <r>
          <rPr>
            <b/>
            <sz val="14"/>
            <color indexed="81"/>
            <rFont val="Segoe UI"/>
            <family val="2"/>
          </rPr>
          <t>O valor a ser utilizado deverá seguir às orientações da Auditoria do CAU/BR,  com base nas informações contábeis do Siscont.net.</t>
        </r>
      </text>
    </comment>
    <comment ref="K8" authorId="0" shapeId="0" xr:uid="{A32715F7-0FF0-4E5E-B4AC-C7B124EAF60D}">
      <text>
        <r>
          <rPr>
            <b/>
            <sz val="14"/>
            <color indexed="81"/>
            <rFont val="Segoe UI"/>
            <family val="2"/>
          </rPr>
          <t>O valor a ser utilizado deverá seguir às orientações da Auditoria do CAU/BR,  com base nas informações contábeis do Siscont.net.</t>
        </r>
      </text>
    </comment>
    <comment ref="B9" authorId="1" shapeId="0" xr:uid="{A89412AE-C522-4CBA-9177-A30DE79A3F7F}">
      <text>
        <r>
          <rPr>
            <b/>
            <sz val="14"/>
            <color indexed="81"/>
            <rFont val="Tahoma"/>
            <family val="2"/>
          </rPr>
          <t>Vinculada as Receitas de Arrecadação do Anexo 1.1 - Usos e Fontes.</t>
        </r>
        <r>
          <rPr>
            <sz val="9"/>
            <color indexed="81"/>
            <rFont val="Tahoma"/>
            <family val="2"/>
          </rPr>
          <t xml:space="preserve">
</t>
        </r>
      </text>
    </comment>
    <comment ref="B10" authorId="1" shapeId="0" xr:uid="{B5011D36-58E1-45B0-AABA-6719EA21FA51}">
      <text>
        <r>
          <rPr>
            <b/>
            <sz val="9"/>
            <color indexed="81"/>
            <rFont val="Tahoma"/>
            <family val="2"/>
          </rPr>
          <t>Apenas para os Cau Básicos. O valor total deve ser igual do que consta nas Diretrizes da Reprogramação 2016.</t>
        </r>
        <r>
          <rPr>
            <sz val="9"/>
            <color indexed="81"/>
            <rFont val="Tahoma"/>
            <family val="2"/>
          </rPr>
          <t xml:space="preserve">
</t>
        </r>
      </text>
    </comment>
    <comment ref="B11" authorId="1" shapeId="0" xr:uid="{08DCA5B4-3608-4121-97FB-1A2AA2079399}">
      <text>
        <r>
          <rPr>
            <b/>
            <sz val="9"/>
            <color indexed="81"/>
            <rFont val="Tahoma"/>
            <family val="2"/>
          </rPr>
          <t>= Receita de Arrecadação + Recurso do Fundo de Apoio</t>
        </r>
        <r>
          <rPr>
            <sz val="9"/>
            <color indexed="81"/>
            <rFont val="Tahoma"/>
            <family val="2"/>
          </rPr>
          <t xml:space="preserve">
</t>
        </r>
      </text>
    </comment>
    <comment ref="B12" authorId="1" shapeId="0" xr:uid="{37B24418-573F-4E65-A9B9-CDA691077E3F}">
      <text>
        <r>
          <rPr>
            <b/>
            <sz val="9"/>
            <color indexed="81"/>
            <rFont val="Tahoma"/>
            <family val="2"/>
          </rPr>
          <t>Vinculada as Receitas de Arrecadação do Anexo 1.1 - Usos e Fontes</t>
        </r>
      </text>
    </comment>
    <comment ref="B13" authorId="1" shapeId="0" xr:uid="{2789687D-9BF2-43DC-AC2D-A810CA9F54AC}">
      <text>
        <r>
          <rPr>
            <b/>
            <sz val="9"/>
            <color indexed="81"/>
            <rFont val="Tahoma"/>
            <family val="2"/>
          </rPr>
          <t>RAL= Receita de Arrecadação + Fundo de Apoio (apenas CAU Básicos) - Aportes ( CSC + FA)</t>
        </r>
      </text>
    </comment>
    <comment ref="E15" authorId="0" shapeId="0" xr:uid="{259C9BDC-9EFA-423F-87C5-C8D8E7D92FBB}">
      <text>
        <r>
          <rPr>
            <b/>
            <sz val="12"/>
            <color indexed="81"/>
            <rFont val="Segoe UI"/>
            <family val="2"/>
          </rPr>
          <t>O valor a ser utilizado deverá seguir às orientações da Auditoria do CAU/BR,  com base nas informações contábeis do Siscont.net.</t>
        </r>
        <r>
          <rPr>
            <sz val="12"/>
            <color indexed="81"/>
            <rFont val="Segoe UI"/>
            <family val="2"/>
          </rPr>
          <t xml:space="preserve">
</t>
        </r>
      </text>
    </comment>
    <comment ref="K15" authorId="0" shapeId="0" xr:uid="{F5C58F1E-97F4-48E6-A145-760E7C7240A8}">
      <text>
        <r>
          <rPr>
            <b/>
            <sz val="12"/>
            <color indexed="81"/>
            <rFont val="Segoe UI"/>
            <family val="2"/>
          </rPr>
          <t>O valor a ser utilizado deverá seguir às orientações da Auditoria do CAU/BR,  com base nas informações contábeis do Siscont.net.</t>
        </r>
        <r>
          <rPr>
            <sz val="12"/>
            <color indexed="81"/>
            <rFont val="Segoe UI"/>
            <family val="2"/>
          </rPr>
          <t xml:space="preserve">
</t>
        </r>
      </text>
    </comment>
    <comment ref="F17" authorId="0" shapeId="0" xr:uid="{494B2857-D9E1-4224-AD8E-AD42A89AC747}">
      <text>
        <r>
          <rPr>
            <b/>
            <sz val="18"/>
            <color indexed="81"/>
            <rFont val="Segoe UI"/>
            <family val="2"/>
          </rPr>
          <t>Não é percentual (%) e sim ponto percentual (pp).</t>
        </r>
        <r>
          <rPr>
            <sz val="18"/>
            <color indexed="81"/>
            <rFont val="Segoe UI"/>
            <family val="2"/>
          </rPr>
          <t xml:space="preserve">
</t>
        </r>
      </text>
    </comment>
    <comment ref="L17" authorId="0" shapeId="0" xr:uid="{CB7070C2-03BB-4C60-B752-A34CB8374A4E}">
      <text>
        <r>
          <rPr>
            <b/>
            <sz val="18"/>
            <color indexed="81"/>
            <rFont val="Segoe UI"/>
            <family val="2"/>
          </rPr>
          <t>Não é percentual (%) e sim ponto percentual (pp).</t>
        </r>
        <r>
          <rPr>
            <sz val="18"/>
            <color indexed="81"/>
            <rFont val="Segoe UI"/>
            <family val="2"/>
          </rPr>
          <t xml:space="preserve">
</t>
        </r>
      </text>
    </comment>
    <comment ref="F19" authorId="0" shapeId="0" xr:uid="{39AA73FD-D260-44E6-8110-983F4F705781}">
      <text>
        <r>
          <rPr>
            <b/>
            <sz val="18"/>
            <color indexed="81"/>
            <rFont val="Segoe UI"/>
            <family val="2"/>
          </rPr>
          <t>Não é percentual (%) e sim ponto percentual (pp).</t>
        </r>
        <r>
          <rPr>
            <sz val="18"/>
            <color indexed="81"/>
            <rFont val="Segoe UI"/>
            <family val="2"/>
          </rPr>
          <t xml:space="preserve">
</t>
        </r>
      </text>
    </comment>
    <comment ref="L19" authorId="0" shapeId="0" xr:uid="{BF5E4CAE-57A9-41B0-BF11-143AA46C6576}">
      <text>
        <r>
          <rPr>
            <b/>
            <sz val="18"/>
            <color indexed="81"/>
            <rFont val="Segoe UI"/>
            <family val="2"/>
          </rPr>
          <t>Não é percentual (%) e sim ponto percentual (pp).</t>
        </r>
        <r>
          <rPr>
            <sz val="18"/>
            <color indexed="81"/>
            <rFont val="Segoe UI"/>
            <family val="2"/>
          </rPr>
          <t xml:space="preserve">
</t>
        </r>
      </text>
    </comment>
    <comment ref="F21" authorId="0" shapeId="0" xr:uid="{C5B1140F-F00D-424C-8010-9EBEE902E296}">
      <text>
        <r>
          <rPr>
            <b/>
            <sz val="18"/>
            <color indexed="81"/>
            <rFont val="Segoe UI"/>
            <family val="2"/>
          </rPr>
          <t>Não é percentual (%) e sim ponto percentual (pp).</t>
        </r>
        <r>
          <rPr>
            <sz val="18"/>
            <color indexed="81"/>
            <rFont val="Segoe UI"/>
            <family val="2"/>
          </rPr>
          <t xml:space="preserve">
</t>
        </r>
      </text>
    </comment>
    <comment ref="F23" authorId="0" shapeId="0" xr:uid="{D4558651-229C-4521-B086-B83D10B9CD10}">
      <text>
        <r>
          <rPr>
            <b/>
            <sz val="18"/>
            <color indexed="81"/>
            <rFont val="Segoe UI"/>
            <family val="2"/>
          </rPr>
          <t>Não é percentual (%) e sim ponto percentual (pp).</t>
        </r>
        <r>
          <rPr>
            <sz val="18"/>
            <color indexed="81"/>
            <rFont val="Segoe UI"/>
            <family val="2"/>
          </rPr>
          <t xml:space="preserve">
</t>
        </r>
      </text>
    </comment>
    <comment ref="F25" authorId="0" shapeId="0" xr:uid="{5D8C6F22-29B8-4FDC-B436-2C2FBB735BF4}">
      <text>
        <r>
          <rPr>
            <b/>
            <sz val="18"/>
            <color indexed="81"/>
            <rFont val="Segoe UI"/>
            <family val="2"/>
          </rPr>
          <t>Não é percentual (%) e sim ponto percentual (pp).</t>
        </r>
        <r>
          <rPr>
            <sz val="18"/>
            <color indexed="81"/>
            <rFont val="Segoe UI"/>
            <family val="2"/>
          </rPr>
          <t xml:space="preserve">
</t>
        </r>
      </text>
    </comment>
    <comment ref="F27" authorId="0" shapeId="0" xr:uid="{BEE2C786-1E41-49EC-8B5C-40254AC0584E}">
      <text>
        <r>
          <rPr>
            <b/>
            <sz val="18"/>
            <color indexed="81"/>
            <rFont val="Segoe UI"/>
            <family val="2"/>
          </rPr>
          <t>Não é percentual (%) e sim ponto percentual (pp).</t>
        </r>
        <r>
          <rPr>
            <sz val="18"/>
            <color indexed="81"/>
            <rFont val="Segoe UI"/>
            <family val="2"/>
          </rPr>
          <t xml:space="preserve">
</t>
        </r>
      </text>
    </comment>
    <comment ref="F29" authorId="0" shapeId="0" xr:uid="{F13AC968-A46C-4AEC-89AC-60AEFDDC99A4}">
      <text>
        <r>
          <rPr>
            <b/>
            <sz val="18"/>
            <color indexed="81"/>
            <rFont val="Segoe UI"/>
            <family val="2"/>
          </rPr>
          <t>Não é percentual (%) e sim ponto percentual (pp).</t>
        </r>
        <r>
          <rPr>
            <sz val="18"/>
            <color indexed="81"/>
            <rFont val="Segoe UI"/>
            <family val="2"/>
          </rPr>
          <t xml:space="preserve">
</t>
        </r>
      </text>
    </comment>
  </commentList>
</comments>
</file>

<file path=xl/sharedStrings.xml><?xml version="1.0" encoding="utf-8"?>
<sst xmlns="http://schemas.openxmlformats.org/spreadsheetml/2006/main" count="303" uniqueCount="149">
  <si>
    <t>5- LIMITES DE APLICAÇÃO DOS RECURSOS ESTRATÉGICOS:</t>
  </si>
  <si>
    <t>BASE DE CÁLCULO</t>
  </si>
  <si>
    <t>APLICAÇÕES DE RECURSOS</t>
  </si>
  <si>
    <t>Valor Aprovado 2018(R$)</t>
  </si>
  <si>
    <t xml:space="preserve">Valor Executado 2018  (R$)             </t>
  </si>
  <si>
    <t xml:space="preserve"> % de  Execução</t>
  </si>
  <si>
    <t xml:space="preserve">FOLHA DE PAGAMENTO </t>
  </si>
  <si>
    <t xml:space="preserve">1. Receita de Arrecadação </t>
  </si>
  <si>
    <t>A. Pessoal e Encargos (Valores totais)</t>
  </si>
  <si>
    <t>2. Recursos do fundo de apoio (CAU Básico)</t>
  </si>
  <si>
    <t>B. Valor total das rescisões contratuais, auxílio alimentação, auxílio transporte, plano de saúde e demais benefícios.</t>
  </si>
  <si>
    <t>3. Soma (1+2)</t>
  </si>
  <si>
    <t>C. Receitas Correntes</t>
  </si>
  <si>
    <t>4. Aportes ao Fundo de Apoio</t>
  </si>
  <si>
    <t>6.  Receita da Arrecadação Líquida (RAL = 3 -4 - 5)</t>
  </si>
  <si>
    <t>BASE DE CÁLCULO (Item 6)</t>
  </si>
  <si>
    <t>LIMITES</t>
  </si>
  <si>
    <t>Aprovado 2018</t>
  </si>
  <si>
    <t xml:space="preserve">Executado 2018       </t>
  </si>
  <si>
    <r>
      <t xml:space="preserve">Fiscalização
</t>
    </r>
    <r>
      <rPr>
        <b/>
        <sz val="20"/>
        <color indexed="21"/>
        <rFont val="Calibri"/>
        <family val="2"/>
      </rPr>
      <t xml:space="preserve">(mínimo de 20 % do total da RAL)      </t>
    </r>
    <r>
      <rPr>
        <b/>
        <sz val="20"/>
        <color indexed="10"/>
        <rFont val="Calibri"/>
        <family val="2"/>
      </rPr>
      <t xml:space="preserve">  </t>
    </r>
    <r>
      <rPr>
        <b/>
        <sz val="20"/>
        <color indexed="8"/>
        <rFont val="Calibri"/>
        <family val="2"/>
      </rPr>
      <t xml:space="preserve">                                                                     </t>
    </r>
  </si>
  <si>
    <t>Valor</t>
  </si>
  <si>
    <r>
      <t xml:space="preserve"> Despesas com Pessoal </t>
    </r>
    <r>
      <rPr>
        <b/>
        <sz val="20"/>
        <color indexed="57"/>
        <rFont val="Calibri"/>
        <family val="2"/>
      </rPr>
      <t>(máximo de 55% sobre as Receitas Correntes. Não considerar despesas decorrentes de rescisões contratuais, auxílio alimentação, auxílio transporte, plano de saúde e demais benefícios)</t>
    </r>
  </si>
  <si>
    <t xml:space="preserve">% </t>
  </si>
  <si>
    <r>
      <t xml:space="preserve">Atendimento
 </t>
    </r>
    <r>
      <rPr>
        <b/>
        <sz val="20"/>
        <color indexed="21"/>
        <rFont val="Calibri"/>
        <family val="2"/>
      </rPr>
      <t>(mínimo de 10 % do total da RAL)</t>
    </r>
  </si>
  <si>
    <r>
      <t>Capacitação</t>
    </r>
    <r>
      <rPr>
        <b/>
        <sz val="20"/>
        <color indexed="10"/>
        <rFont val="Calibri"/>
        <family val="2"/>
      </rPr>
      <t xml:space="preserve"> </t>
    </r>
    <r>
      <rPr>
        <b/>
        <sz val="20"/>
        <color indexed="57"/>
        <rFont val="Calibri"/>
        <family val="2"/>
      </rPr>
      <t xml:space="preserve">(mínimo de 2%  e máximo de 4%  do valor total das respectivas folhas de pagamento -salários, encargos e benefícios)                  </t>
    </r>
  </si>
  <si>
    <r>
      <t>Comunicação</t>
    </r>
    <r>
      <rPr>
        <b/>
        <sz val="20"/>
        <color indexed="21"/>
        <rFont val="Calibri"/>
        <family val="2"/>
      </rPr>
      <t xml:space="preserve"> (mínimo de 3% do total da RAL)             </t>
    </r>
    <r>
      <rPr>
        <b/>
        <sz val="20"/>
        <color indexed="57"/>
        <rFont val="Calibri"/>
        <family val="2"/>
      </rPr>
      <t xml:space="preserve">                                                                                </t>
    </r>
  </si>
  <si>
    <r>
      <t>Patrocínio</t>
    </r>
    <r>
      <rPr>
        <b/>
        <sz val="20"/>
        <color indexed="21"/>
        <rFont val="Calibri"/>
        <family val="2"/>
      </rPr>
      <t xml:space="preserve"> (máximo de 5% do total da RAL)   </t>
    </r>
    <r>
      <rPr>
        <b/>
        <sz val="20"/>
        <color indexed="10"/>
        <rFont val="Calibri"/>
        <family val="2"/>
      </rPr>
      <t xml:space="preserve">      </t>
    </r>
    <r>
      <rPr>
        <b/>
        <sz val="20"/>
        <color indexed="8"/>
        <rFont val="Calibri"/>
        <family val="2"/>
      </rPr>
      <t xml:space="preserve">                                                                            </t>
    </r>
  </si>
  <si>
    <r>
      <t xml:space="preserve">Objetivos Estratégicos Locais             </t>
    </r>
    <r>
      <rPr>
        <b/>
        <sz val="20"/>
        <color indexed="21"/>
        <rFont val="Calibri"/>
        <family val="2"/>
      </rPr>
      <t xml:space="preserve">  (mínimo de 6 % do total da RAL)                         </t>
    </r>
  </si>
  <si>
    <r>
      <t xml:space="preserve">Assistência Técnica                            </t>
    </r>
    <r>
      <rPr>
        <b/>
        <sz val="20"/>
        <color indexed="21"/>
        <rFont val="Calibri"/>
        <family val="2"/>
      </rPr>
      <t xml:space="preserve">(mínimo de 2% do total da RAL)    </t>
    </r>
  </si>
  <si>
    <r>
      <t xml:space="preserve">Reserva de Contingência                          </t>
    </r>
    <r>
      <rPr>
        <b/>
        <sz val="20"/>
        <color indexed="21"/>
        <rFont val="Calibri"/>
        <family val="2"/>
      </rPr>
      <t xml:space="preserve">(até 2 % do total da RAL)              </t>
    </r>
  </si>
  <si>
    <t>COMENTÁRIOS/JUSTIFICATIVAS PARA AS VARIAÇÕES EM ÍNDICES APROVADOS/REALIZADOS.</t>
  </si>
  <si>
    <r>
      <t xml:space="preserve">Analisando este ponto dos limites estratégicos, verifica-se que o CAU/RN não atingiu a execução dos percentuais traçados nas Diretrizes para a Programação 2018 em relação a 3 limites: a. percentual mínimo a ser empregado no objetivo estratégico "comunicação"; b.  percentual mínimo a ser empregado nas ações de Assistência Técnica para Habitação de Interesse Social - ATHIS; c. percentual reservado para a atividade "Reserva de Contigência". Em relação aos demais limites estratégicos, verifica-se que restaram atingidos. No entanto, cabe destacar alguns pontos.
O percentual de execução do limite estratégico "Atendimento" restou bem abaixo do inicialmente planejado, tendo sido executado 18,2% frente a previsão original de 36,8%, em virtude de não termos conseguido iniciar as ações de nossa reforma da sede no exercício 2018. Como já apontado neste relatório, no ano de 2018 criamos uma comissão especial para tratar do tema, a CRS -Comissão de Reforma da Sede. Todavia, avançamos apenas ainda na fase de projeto, não tendo sido possível iniciar a execução da obra no ano de 2018. Também conseguimos, através de parceria não onerosa ao Conselho, junto à empresa Aprove - Consultoria em Projetos e Meio Ambiente Ltda., uma doação dos futuros estudos necessários à regularização da obra.  Diante do exposto, não houve dispêndio financeiro do Conselho neste sentido, resultando na baixa execução orçamentária do Proj.5 - "Reforma da Sede".
Quanto aos percentuais ligados às ações de patrocínio, tivemos uma execução de 0,2% da RAL do exercício neste projeto, ante a previsão inicial de 0,4%. Isso porque acabamos realizando, ao longo do exercício 2018, apenas 1 (uma) ação de Patrocínio, ante a previsão inicial de 2 (duas) ações.
Quanto aos limites estratégicos ligados aos chamados "Objetivos Estratégicos Locais", verifica-se uma execução equivalente a 7% da RAL, frente a previsão inicial de 11,1%. Este limite, no caso do CAU/RN, é composto por ações ligadas aos projetos "Proj. 1 - Patrocínio", "Proj. 3 - Plano de Mídia", "Proj 4 - Eventos". Assim, nao execução do percentual inicialmente previsto se deveu a 3 (três) fatores: a. como explicado acima, a concessão de patrocínio a apenas 1 (um) evento, ante a previsão inicial de 2 (dois); b. no caso do "Proj 3 - Plano de Mídia", o valor inicialmente previsto tinha por base a contratação de empresa de publicidade/marketing para incremento nas ações de mídia do Conselho. Estudou-se o modelo ao longo do ano, e após a realização de cotações de preços e estudos sobre a viabilidade da contratação, optou-se por focar as nossas melhorias de mídia nas melhoria de nossa comunicação nas redes sociais, tendo-se, para tanto, procedido à celebração de aditivo incremental, a partir do mês de novembro/2018, junto a empresa já contratada para desempenho das atividades pertinentes à assessoria de comunicação, com a adição de dois novos serviços, quais sejam: desenvolvimento de artes para redes sociais e desenvolvimento de artes instituicionais para o CAU/RN. Dessa forma, o objetivo de gerar incrementos na nossa comunicação foi atingido, porém com um dispêndio financeiro bem menor do que o inicialmente previsto; c. em relação ao "Proj. 4 - Eventos", a execução inferior ao planejado decorreu, sobretudo, de problemas para a execução do evento "V Arquitetando". Optou-se, em 2018, pela realização de parceria junto ao IAB/RN - Instituto dos Arquitetos e Urbanistas do Rio Grande do Norte para promoção do evento, como forma de fortalecer as entidades que atuam junto ao Conselho. Infelizmente, houveram problemas na concessão do convênio, pois a entidade encontrava-se com problemas em uma de suas certidões negativas, bem como para movimentar a conta financeira onde receberia a subvenção. Dessa forma, o CAU/RN optou pela não realização da parceria, e realizou o evento por conta própria, com dispêndio de verbas apenas para fornecimento de </t>
    </r>
    <r>
      <rPr>
        <i/>
        <sz val="14"/>
        <color theme="1"/>
        <rFont val="Calibri"/>
        <family val="2"/>
        <scheme val="minor"/>
      </rPr>
      <t>coffee break</t>
    </r>
    <r>
      <rPr>
        <sz val="14"/>
        <color theme="1"/>
        <rFont val="Calibri"/>
        <family val="2"/>
        <scheme val="minor"/>
      </rPr>
      <t>. 
Quanto aos limites estratégicos que não restaram atingidos, cabe 2 (duas) ponderações. 
Como visto acima, o CAU/RN não executou o Proj. 6 - ATHIS no exercício de 2018. Iniciamos o planejamento da ação, mas por motivos de termos ficado sobrecarregados com as licitações de seviços básicos necessários a manutenção do funcionamento do Conselho, acabamos por iniciar o planejamento de nossa ação de ATHIS apenas no 2º Semestre, a partir de agosto/2018. Criamos o modelo, em parceria com a SEHARPE - Secretaria de Habitação, Regularização Fundiária e Projeto Estruturante do Município de Natal/RN , com a previsão de realização de certame licitatório para seleção de projetos e desenvolvimento de intervençoes concretas, em oposição do modelo que foi utilizado para desenvolvimento do ATHIS 2017, que foi uma ação de capacitação. Todavia, por inviabilidade de tempo, a gestão do CAU/RN optou por continuar amadurecendo esse projeto, prevendo a realização deste projeto em 2019, motivo pelo qual a verba de ATHIS referente a 2018 não foi executada.
Já em relação ao limite estratégico de "comunicação", a execução foi inferior a inicialmente programada pelos motivos acima expostos.
Por derradeiro, nota-se que o CAU/RN utilizou apenas 2,6% do montante total de sua folha de pagamento em ações de capacitação, ante a previsão inicial de 4%. Isso decorreu, basicamente, da redução de eventos de capacitação promovidos pelo CAU/BR em relação aos exercícios anteriores. Como toda participação de colaboradores nestes eventos sai desse montante, e os CAU/UF não tem acesso antecipado à programação de cursos/palestras do Conselho Federal no exercício, optou-se por uma postura conservadora neste sentido ao longo do 2º semestre do exercício.</t>
    </r>
  </si>
  <si>
    <t>Tornar a fiscalização um vetor de melhoria do exercício da Arquitetura e Urbanismo</t>
  </si>
  <si>
    <t xml:space="preserve">Fórmula </t>
  </si>
  <si>
    <t xml:space="preserve">Meta Prevista </t>
  </si>
  <si>
    <t>Meta Alcançada</t>
  </si>
  <si>
    <t xml:space="preserve">Avaliação sobre o desempenho </t>
  </si>
  <si>
    <t xml:space="preserve">Índice da capacidade de fiscalização (%) - (CAU/UF)              </t>
  </si>
  <si>
    <r>
      <t xml:space="preserve">quantidade de serviços fiscalizados pelo CAU/UF
----------------------------------------------------------------------
</t>
    </r>
    <r>
      <rPr>
        <b/>
        <sz val="20"/>
        <color rgb="FF203764"/>
        <rFont val="Calibri"/>
        <family val="2"/>
        <scheme val="minor"/>
      </rPr>
      <t>número de serviços propostos a serem fiscalizados</t>
    </r>
  </si>
  <si>
    <t>O desempenho de nossa fiscalização foi ligeiramente abaixo do esparado. Como temos uma equipe pequena, com apenas 2 (dois) agentes de fiscalização, nossa meta no ano anterior tinha sido de fiscalizar 20% dos serviços de arquitetura no Estado. Como o número de serviços que tiveram RRT registrado foi de 5.953 no ano passado e fiscalizamos 915 serviços em 2018, fiscalizamos cerca de 15% dos serviços.</t>
  </si>
  <si>
    <r>
      <t xml:space="preserve">Índice de presença profissional </t>
    </r>
    <r>
      <rPr>
        <b/>
        <sz val="20"/>
        <color theme="8" tint="-0.499984740745262"/>
        <rFont val="Calibri"/>
        <family val="2"/>
        <scheme val="minor"/>
      </rPr>
      <t>nas obras</t>
    </r>
    <r>
      <rPr>
        <sz val="20"/>
        <rFont val="Calibri"/>
        <family val="2"/>
        <scheme val="minor"/>
      </rPr>
      <t xml:space="preserve"> e  serviços fiscalizados  (%) - </t>
    </r>
    <r>
      <rPr>
        <b/>
        <sz val="20"/>
        <rFont val="Calibri"/>
        <family val="2"/>
        <scheme val="minor"/>
      </rPr>
      <t>(CAU/UF)</t>
    </r>
  </si>
  <si>
    <t>quantidade de presença profissional (com RRT)
---------------------------------------------------------------------- x 100
número de serviços fiscalizados no Estado</t>
  </si>
  <si>
    <t>Indicador não medido no PA 2018</t>
  </si>
  <si>
    <t>Sem comentários adicionais.</t>
  </si>
  <si>
    <r>
      <t xml:space="preserve">Índice de RRT por profissional ativo (Qdte) - </t>
    </r>
    <r>
      <rPr>
        <b/>
        <sz val="20"/>
        <rFont val="Calibri"/>
        <family val="2"/>
        <scheme val="minor"/>
      </rPr>
      <t xml:space="preserve">(CAU/UF) </t>
    </r>
    <r>
      <rPr>
        <b/>
        <sz val="20"/>
        <color rgb="FF203764"/>
        <rFont val="Calibri"/>
        <family val="2"/>
        <scheme val="minor"/>
      </rPr>
      <t xml:space="preserve">INDICADOR PROPOSTO </t>
    </r>
  </si>
  <si>
    <r>
      <rPr>
        <b/>
        <sz val="20"/>
        <color rgb="FF203764"/>
        <rFont val="Calibri"/>
        <family val="2"/>
        <scheme val="minor"/>
      </rPr>
      <t>número total de RRT registrados</t>
    </r>
    <r>
      <rPr>
        <b/>
        <sz val="20"/>
        <rFont val="Calibri"/>
        <family val="2"/>
        <scheme val="minor"/>
      </rPr>
      <t xml:space="preserve"> </t>
    </r>
    <r>
      <rPr>
        <sz val="20"/>
        <rFont val="Calibri"/>
        <family val="2"/>
        <scheme val="minor"/>
      </rPr>
      <t xml:space="preserve">
--------------------------------------------------------------------- x 100
número total de profissionais ativos no Estado</t>
    </r>
  </si>
  <si>
    <t>Meta superada em relação ao número de RRTs por quantidade de profissionais ativos, indicando uma recuperação da atividade econômica no seguimento da Arquitetura. Indicador obtido em conformidade com dados do IGEO e SICCAU.</t>
  </si>
  <si>
    <r>
      <t xml:space="preserve">Índice de capacidade de atendimento de denúncias  (%) - (CAU/UF)
</t>
    </r>
    <r>
      <rPr>
        <b/>
        <sz val="20"/>
        <color rgb="FF203764"/>
        <rFont val="Calibri"/>
        <family val="2"/>
        <scheme val="minor"/>
      </rPr>
      <t xml:space="preserve">INDICADOR PROPOSTO </t>
    </r>
  </si>
  <si>
    <t>quantidade de denúncias atendidas pelo CAU/UF
----------------------------------------------------------------------- x100
número de denúncias recebidas pelo CAU/UF</t>
  </si>
  <si>
    <t>-</t>
  </si>
  <si>
    <r>
      <t xml:space="preserve">Índice de orientações gerais  realizadas  (%) - (CAU/UF)
</t>
    </r>
    <r>
      <rPr>
        <b/>
        <sz val="20"/>
        <color rgb="FF203764"/>
        <rFont val="Calibri"/>
        <family val="2"/>
        <scheme val="minor"/>
      </rPr>
      <t xml:space="preserve">INDICADOR PROPOSTO </t>
    </r>
  </si>
  <si>
    <t>quantidade de orientações gerais realizadas pelo CAU/UF
----------------------------------------------
número de orientações propostas a serem realizadas</t>
  </si>
  <si>
    <r>
      <t xml:space="preserve">Índice de eficiência na conclusão de processos de fiscalização  (%) - (CAU/UF)
</t>
    </r>
    <r>
      <rPr>
        <b/>
        <sz val="20"/>
        <color rgb="FF203764"/>
        <rFont val="Calibri"/>
        <family val="2"/>
        <scheme val="minor"/>
      </rPr>
      <t xml:space="preserve">INDICADOR PROPOSTO </t>
    </r>
  </si>
  <si>
    <t>número de processos de fiscalização concluídos 
em um ano
---------------------------------------------------------------- x 100
 número total de processos de fiscalização</t>
  </si>
  <si>
    <t>Assegurar a eficácia no atendimento e no relacionamento com os arquitetos e urbanistas e a sociedade</t>
  </si>
  <si>
    <t>Índice de atendimento (Estados)</t>
  </si>
  <si>
    <t>número de solicitações 
tratadas em até 30 dias
               _________________________     x 100
número de solicitações
(valor do trimestre)</t>
  </si>
  <si>
    <t>Meta superada, em virtude de termos atendido, no âmbito das solicitações de atendimento, um total de 592 (quinhentos e noventa e duas) solicitações, das quais todas foram solucionadas em menos de 30 dias.</t>
  </si>
  <si>
    <t>Índice de satisfação com a solução da demanda (Estados)</t>
  </si>
  <si>
    <t>número de usuários satisfeitos 
com a solução da demanda
            __________________________    x 100
número de usuários que 
responderam a pesquisa
(valor do trimestre)</t>
  </si>
  <si>
    <t>Estimular o conhecimento, o uso de processos criativos e a difusão das melhores práticas em Arquitetura e Urbanismo</t>
  </si>
  <si>
    <t>Índice da intenção (plano) de investimento em patrocínios (Estados)</t>
  </si>
  <si>
    <t>valor orçamentário destinado 
a patrocínios 
            ____________________________      x 100
orçamento total
(valor do ano)</t>
  </si>
  <si>
    <t>Desempenho efetivo, ao cotejar-se a o valor executado em Patrocínios com o orçamento total arrecadado, abaixo da meta estabelecido. Isso decorreu, basicamente, de dois fatores: i. a queda de nossa arrecadação de receita corrente, que correspondeu a apenas 91,56% do valor projetado; ii. ao fato de termos executado, no exercício 2018, apenas 1 (uma) ação de Patrocínio, ao invês das 2 (duas) ações inicialmente previstas.</t>
  </si>
  <si>
    <t>Índice da capacidade de execução dos investimentos em patrocínios (Estados)</t>
  </si>
  <si>
    <t>valor orçamentário 
investido (executado) em patrocínios
            ____________________________      x 100
valor orçamentário destinado 
a patrocínios
(acumulado no ano)</t>
  </si>
  <si>
    <t>Taxa de aplicabilidade dos conhecimentos difundidos</t>
  </si>
  <si>
    <t>número de 
conhecimentos aplicados
           _________________________ x 100
número de 
conhecimentos difundidos</t>
  </si>
  <si>
    <t>Influenciar as diretrizes do ensino de Arquitetura e Urbanismo e sua formação continuada</t>
  </si>
  <si>
    <t>Índice de aproveitamento das manifestações técnicas do CAU no MEC (CAU BR)</t>
  </si>
  <si>
    <t>número de manifestações técnicas aproveitadas pelo 
MEC
           _________________________   x 100
número de manifestações técnicas apresentadas pelo 
CAU ao MEC</t>
  </si>
  <si>
    <t>Índice de aprovação das Diretrizes Curriculares Nacionais (DCN) propostas pelo CAU ao Conselho Nacional de Ensino (CNE) (CAU BR)</t>
  </si>
  <si>
    <t>número de propostas de DCN aprovadas pelo 
CNE
           _________________________   x 100
número de propostas de DCN apresentadas pelo CAU 
ao CNE</t>
  </si>
  <si>
    <t>Garantir a participação dos arquitetos e urbanistas no planejamento territorial e na gestão urbana</t>
  </si>
  <si>
    <r>
      <t xml:space="preserve">Índice de presença profissional em órgãos de planejamento e gestão urbana (Estados) 
</t>
    </r>
    <r>
      <rPr>
        <sz val="20"/>
        <color rgb="FFFF0000"/>
        <rFont val="Calibri"/>
        <family val="2"/>
        <scheme val="minor"/>
      </rPr>
      <t>INDICADOR PARA REVISÃO</t>
    </r>
  </si>
  <si>
    <t>número de órgãos públicos nos 
municípios do Estado que atuam em 
planejamento territorial e gestão 
urbana que utilizem pelo 
menos um arquiteto e 
urbanista (interno ou externo)
           ________________________________     x 100
número de órgãos públicos nos 
municípios do Estado que atuam em 
planejamento territorial e gestão urbana
(valor do ano)</t>
  </si>
  <si>
    <r>
      <t>Índice de presença profissional em órgãos de planejamento e gestão urbana (%) -</t>
    </r>
    <r>
      <rPr>
        <b/>
        <sz val="20"/>
        <rFont val="Calibri"/>
        <family val="2"/>
        <scheme val="minor"/>
      </rPr>
      <t xml:space="preserve"> (CAU/UF)
</t>
    </r>
    <r>
      <rPr>
        <b/>
        <sz val="20"/>
        <color rgb="FF203764"/>
        <rFont val="Calibri"/>
        <family val="2"/>
        <scheme val="minor"/>
      </rPr>
      <t xml:space="preserve">INDICADOR PROPOSTO </t>
    </r>
  </si>
  <si>
    <t>número de municípios no Estado que possuem um órgão de planejamento urbano
-------------------------------------------------------------------------------------
total de municípios do Estado (= total da amostragem definida)</t>
  </si>
  <si>
    <t>Índice de municípios que possuem um órgão de planejamento urbano (Estados)</t>
  </si>
  <si>
    <t>número de municípios no Estado que possuem 
um órgão de planejamento urbano
             ________________________________     x 100
total de municípios no Estado
(valor do ano)</t>
  </si>
  <si>
    <t>Estimular a produção da arquitetura e urbanismo como política de Estado</t>
  </si>
  <si>
    <t>Participação do CAU na elaboração de leis que impactem o exercício profissional da Arquitetura e Urbanismo (Estados)</t>
  </si>
  <si>
    <t>número de projetos de lei com 
envolvimento do CAU
           __________________________________   x 100
total de projetos de lei que impactam a 
Arquitetura e Urbanismo</t>
  </si>
  <si>
    <r>
      <t xml:space="preserve">Participação do CAU na elaboração ou regulamentação da Lei da Assistência Técnica Gratuita (Lei nº 11.888/08) (%) - </t>
    </r>
    <r>
      <rPr>
        <b/>
        <sz val="20"/>
        <rFont val="Calibri"/>
        <family val="2"/>
        <scheme val="minor"/>
      </rPr>
      <t xml:space="preserve">(CAU/UF)
</t>
    </r>
    <r>
      <rPr>
        <b/>
        <sz val="20"/>
        <color rgb="FF203764"/>
        <rFont val="Calibri"/>
        <family val="2"/>
        <scheme val="minor"/>
      </rPr>
      <t xml:space="preserve">INDICADOR PROPOSTO </t>
    </r>
  </si>
  <si>
    <t>número de municípios no Estado que aplicam a Lei de Assistência Técnica 
----------------------------------------------------------------------x 100
total de municípios do Estado
 (= total da amostragem definida)</t>
  </si>
  <si>
    <t>Obrigatoriedade de planos urbanísticos para as cidades (Estados)</t>
  </si>
  <si>
    <t>número de planos diretores que contemplam planos urbanísticos nos municípios do Estado
             ___________________________________________     x 100
número de planos diretores
nos municípios do Estado
(acumulado no ano)</t>
  </si>
  <si>
    <r>
      <t xml:space="preserve">Índice de obras públicas de Arquitetura e Urbanismo realizadas via concurso (%) - </t>
    </r>
    <r>
      <rPr>
        <b/>
        <sz val="20"/>
        <rFont val="Calibri"/>
        <family val="2"/>
        <scheme val="minor"/>
      </rPr>
      <t xml:space="preserve">(CAU/UF)
</t>
    </r>
    <r>
      <rPr>
        <b/>
        <sz val="20"/>
        <color rgb="FF203764"/>
        <rFont val="Calibri"/>
        <family val="2"/>
        <scheme val="minor"/>
      </rPr>
      <t>PROPOSTA: APLICAR PARA  MUNICÍPIOS COM MAIS DE 100 MIL HABITANTES</t>
    </r>
  </si>
  <si>
    <t>total de obras públicas de Arquitetura e Urbanismo realizadas via concurso nos municípios do Estado
----------------------------------------------------------------
total de obras públicas de Arquitetura e Urbanismo nos municípios do Estado</t>
  </si>
  <si>
    <t>Índice de obras públicas de Arquitetura e Urbanismo realizadas via concurso (Estados)</t>
  </si>
  <si>
    <t>total de obras públicas de Arquitetura 
e Urbanismo realizadas via concurso
nos municípios do Estado
                 _____________________________       x 100
total de obras públicas de 
Arquitetura e Urbanismo
nos municípios do Estado
(acumulado no ano)</t>
  </si>
  <si>
    <r>
      <t>Redução de projetos tipo replicáveis para o país/estado/</t>
    </r>
    <r>
      <rPr>
        <sz val="20"/>
        <color rgb="FFFF0000"/>
        <rFont val="Calibri"/>
        <family val="2"/>
        <scheme val="minor"/>
      </rPr>
      <t xml:space="preserve">município </t>
    </r>
    <r>
      <rPr>
        <sz val="20"/>
        <color theme="1"/>
        <rFont val="Calibri"/>
        <family val="2"/>
        <scheme val="minor"/>
      </rPr>
      <t xml:space="preserve">(Estados)
</t>
    </r>
    <r>
      <rPr>
        <b/>
        <sz val="20"/>
        <color rgb="FF002060"/>
        <rFont val="Calibri"/>
        <family val="2"/>
        <scheme val="minor"/>
      </rPr>
      <t>PROPOSTA: APLICAR APENAS PARA PAÍS E ESTADOS</t>
    </r>
  </si>
  <si>
    <r>
      <t>número de projetos tipo
nos</t>
    </r>
    <r>
      <rPr>
        <sz val="20"/>
        <color rgb="FFFF0000"/>
        <rFont val="Calibri"/>
        <family val="2"/>
        <scheme val="minor"/>
      </rPr>
      <t xml:space="preserve"> municípios</t>
    </r>
    <r>
      <rPr>
        <sz val="20"/>
        <color theme="1"/>
        <rFont val="Calibri"/>
        <family val="2"/>
        <scheme val="minor"/>
      </rPr>
      <t xml:space="preserve"> do Estado
_______________________________
total de órgãos dos 
</t>
    </r>
    <r>
      <rPr>
        <sz val="20"/>
        <color rgb="FFFF0000"/>
        <rFont val="Calibri"/>
        <family val="2"/>
        <scheme val="minor"/>
      </rPr>
      <t xml:space="preserve">municípios </t>
    </r>
    <r>
      <rPr>
        <sz val="20"/>
        <color theme="1"/>
        <rFont val="Calibri"/>
        <family val="2"/>
        <scheme val="minor"/>
      </rPr>
      <t>do Estado
(acumulado no ano)</t>
    </r>
  </si>
  <si>
    <t>Assegurar a eficácia no relacionamento e comunicação com a sociedade</t>
  </si>
  <si>
    <t>Acessos à página do CAU UF (Estados)</t>
  </si>
  <si>
    <t>Quantidade de acessos qualificados (visitantes únicos) a página do CAU
(acumulado no ano)</t>
  </si>
  <si>
    <r>
      <t xml:space="preserve">Meta superada. Segundo os dados obtidos da plataforma </t>
    </r>
    <r>
      <rPr>
        <i/>
        <sz val="20"/>
        <color theme="1"/>
        <rFont val="Calibri"/>
        <family val="2"/>
        <scheme val="minor"/>
      </rPr>
      <t>Google Analytics</t>
    </r>
    <r>
      <rPr>
        <sz val="20"/>
        <color theme="1"/>
        <rFont val="Calibri"/>
        <family val="2"/>
        <scheme val="minor"/>
      </rPr>
      <t>, o site do CAU/RN teve 31 (trinta e um) mil acessos únicos no ano de 2018, em 57 (cinquenta e sete) mil sessões.</t>
    </r>
  </si>
  <si>
    <t>Índice de presença na mídia como um todo (Estados)</t>
  </si>
  <si>
    <t>número de inserções na mídia 
em geral onde o CAU foi citado
                _______________________________   x 100
total de notícias sobre questões 
de Arquitetura e Urbanismo 
(valor do trimestre)</t>
  </si>
  <si>
    <t>Índice de inserções positivas na mídia (Estados)</t>
  </si>
  <si>
    <t>número de inserções positivas do 
CAU na mídia 
                  _____________________________    x 100
total de inserções do 
CAU na mídia 
(valor do trimestre)</t>
  </si>
  <si>
    <t>Promover o exercício ético e qualificado da profissão</t>
  </si>
  <si>
    <t xml:space="preserve">Índice de escolas que possuem disciplina específica de ética profissional (%) - (CAU/RN) </t>
  </si>
  <si>
    <t>número de escolas do Estado com ética 
profissional na grade curricular
             _________________________________   x 100
número total de escolas do Estado
(valor do ano)</t>
  </si>
  <si>
    <t>Meta atingida. Das 8 (oito) instituições de ensino que oferecem o curso de Arquitetura e Urbanismo no Estado do Rio Grande do Norte, todas dispõe da disciplina de ética profissional em sua grade curricular.</t>
  </si>
  <si>
    <t>Índice de eficiência na conclusão de processos éticos (Estados)</t>
  </si>
  <si>
    <t>número de processos éticos  
concluídos em um ano
         ____________________________ x 100
 número total de processos 
éticos
(valor do ano)</t>
  </si>
  <si>
    <t>Meta atingida. Basicamente, como explicado em relatório anterior, nossa meta tinha sido estipulado abaixo do normal para o exercício 2018 devido a diminuição de ritmo de trabalho da Comissão de Ética e Disciplina - CED em relação a 2017, decorrente, sobretudo, do ingresso dos novos Conselheiros a partir de 2018. Dessa forma, o atingimento da meta demonstra que a CED está retornando aos ritmo normal de trabalho.</t>
  </si>
  <si>
    <t>Fomentar o acesso da sociedade à Arquitetura e Urbanismo</t>
  </si>
  <si>
    <t>Índice de RRT por população (1.000 habitantes) (Estados)</t>
  </si>
  <si>
    <t>número total de RRT do Estado
_______________________________________
população do Estado (1000 habitantes)
(valor do trimestre)</t>
  </si>
  <si>
    <t>Meta superada. Mais uma vez, o atingimento da meta para além das expectativas iniciais deveu-se a quantidade de RRTs emitidos no ano de 2018, que superou a meta inicialmente estipulada, algo que revela que o Estado do Rio Grande do Norte passa por um momento de recuperação econômica.</t>
  </si>
  <si>
    <t>Índice de RRTs mínimas (Estados)</t>
  </si>
  <si>
    <t>RRT mínima
_________________________
total de RRT no estado</t>
  </si>
  <si>
    <t>Índice abaixo do esperado. No ano passado, foram emitidos 256 RRTs mínimos, conforme dados do IGEO, ante o número total de 11.529 RRTs emitidos no Estado. Isso indica a existência, em nosso Estado, de um potencial grande de expansão dos serviços de Arquitetura destinados as camadas mais baixas em renda da população brasileira.</t>
  </si>
  <si>
    <t>Assegurar a sustentabilidade financeira</t>
  </si>
  <si>
    <t>Índice de receita por arquiteto e urbanista (Estados)</t>
  </si>
  <si>
    <t>receita corrente do Estado
______________________________________
arquiteto e urbanista ativo no Estado
(valor do trimestre)</t>
  </si>
  <si>
    <t xml:space="preserve">Meta não realizada. De fato, a queda no valor do índice percebida decorre, basicamente, do fato de o CAU/RN ter arrecadado apenas 91,56% do valor projetado para o exercício de 2018 no que tange às receitas correntes. </t>
  </si>
  <si>
    <t>Relação receita/custo de pessoal (Estados)</t>
  </si>
  <si>
    <t>custo de pessoal do Estado
                ________________________   x 100
receita corrente do Estado</t>
  </si>
  <si>
    <t>Índice abaixo do esperado. Apesar da queda na arrecadação efetiva em relação ao projetado, o índice de comprometimento de nossa receita corrente com a folha de pessoal e encargos apresentou-se abaixo do esperado, diante do fato de que nossa técnica de provisionamento da despesas adota postura conservadora, optando por provisionar valores a mais nessas rubricas, para o caso de surgir alguma situação emergencial</t>
  </si>
  <si>
    <t>Índice de liquidez corrente (Estados)</t>
  </si>
  <si>
    <t>ativo circulante
     ____________________ 
passivo circulante</t>
  </si>
  <si>
    <t>Índice acima do esperado. Indicando que, apesar de o CAU/RN ter arrecadado, no exercício 2018, apenas 91,56% do projetado inicialmente, o órgão permanece com boa capacidade de solvência das suas obrigações.</t>
  </si>
  <si>
    <t>Índice de inadimplência pessoa física (Estados)</t>
  </si>
  <si>
    <t>total de profissionais inadimplentes
          _________________________________ x 100
total de profissionais ativos</t>
  </si>
  <si>
    <t>Índice de inadimplência acima do esperado, indicando a necessidade de adoção de providências para compelir e conscientizar os profissionais acerca do pagamento da anuidade. Como medidas corretivas, continuamos a proceder à cobrança das anuidades de exercícios anteriores em sede dos processos de dívida ativa, e demos início, em janeiro de 2019, aos procedimento de suspensão de registro profissional estabelecidos na Resolução n. 142 do CAU/BR.</t>
  </si>
  <si>
    <t>Índice de inadimplência pessoa jurídica (Estados)</t>
  </si>
  <si>
    <t>total de empresas inadimplentes
         ________________________________ x 100
total de empresas ativas</t>
  </si>
  <si>
    <t>Indice de inadimplência acima do esperado, indicando a necessidade de adoção de providências para compelir e conscientizar as empresas acerca do pagamento da anuidade.</t>
  </si>
  <si>
    <t>Aprimorar e inovar os processos e as ações</t>
  </si>
  <si>
    <t>Índice de processos aprimorados e/ou inovados (Estados)</t>
  </si>
  <si>
    <t>número de processos críticos 
aprimorados e/ou inovados
            _______________________   x 100
total de processos críticos
(valor do semestre)</t>
  </si>
  <si>
    <t>Desenvolver competências de dirigentes e colaboradores</t>
  </si>
  <si>
    <t>Média de horas de treinamento por colaboradores e dirigentes (Estados)</t>
  </si>
  <si>
    <t>horas totais de treinamento 
_____________________________
número total de colaboradores 
e dirigentes 
(valor do trimestre)</t>
  </si>
  <si>
    <t>Índice de aproveitamento dos treinamentos (Estados)</t>
  </si>
  <si>
    <t>número de colaboradores e dirigentes 
com bom desempenho no treinamento 
          __________________________________   x 100
total de colaboradores e 
dirigentes treinados 
(valor do trimestre)</t>
  </si>
  <si>
    <t>Índice de competências desenvolvidas (Estados)</t>
  </si>
  <si>
    <t>número de colaboradores  
que evoluíram 
seu índice de competência
          __________________________________   x 100
número de colaboradores avaliados 
(valor do ano)</t>
  </si>
  <si>
    <t>Construir cultura organizacional adequada à estratégia</t>
  </si>
  <si>
    <t>Índice de engajamento dos colaboradores e dirigentes (Estados)</t>
  </si>
  <si>
    <t>número de colaboradores e dirigentes do CAU
engajados de acordo com 
pesquisa de engajamento
             ___________________________   x 100
número de colaboradores e 
dirigentes do CAU
(valor do ano)</t>
  </si>
  <si>
    <t>Ter sistemas de informação e infraestrutura que viabilizem a gestão e o atendimento dos arquitetos e urbanistas e a sociedade</t>
  </si>
  <si>
    <t>Índice de satisfação interna com a tecnologia utilizada (Estados)</t>
  </si>
  <si>
    <t>número de usuários internos
satisfeitos com a tecnologia
                _____________________________    x 100
total de usuários internos que 
participaram da pesquisa
(valor do trimestre)</t>
  </si>
  <si>
    <t>Índice de satisfação externa com a tecnologia utilizada (Estados)</t>
  </si>
  <si>
    <t>número de usuários externos
satisfeitos com a tecnologia
                _____________________________    x 100
total de usuários externos que 
participaram da pesquisa
(valor 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</si>
</sst>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5" formatCode="_(* #,##0_);_(* \(#,##0\);_(* &quot;-&quot;??_);_(@_)"/>
    <numFmt numFmtId="166" formatCode="_(* #,##0.0_);_(* \(#,##0.0\);_(* &quot;-&quot;??_);_(@_)"/>
    <numFmt numFmtId="167" formatCode="_-* #,##0_-;\-* #,##0_-;_-* &quot;-&quot;??_-;_-@_-"/>
    <numFmt numFmtId="168" formatCode="0.0%"/>
  </numFmts>
  <fonts count="31" x14ac:knownFonts="1">
    <font>
      <sz val="11"/>
      <color theme="1"/>
      <name val="Calibri"/>
      <family val="2"/>
      <scheme val="minor"/>
    </font>
    <font>
      <sz val="11"/>
      <color theme="1"/>
      <name val="Calibri"/>
      <family val="2"/>
      <scheme val="minor"/>
    </font>
    <font>
      <b/>
      <sz val="20"/>
      <color theme="0"/>
      <name val="Calibri"/>
      <family val="2"/>
      <scheme val="minor"/>
    </font>
    <font>
      <sz val="20"/>
      <color theme="1"/>
      <name val="Calibri"/>
      <family val="2"/>
      <scheme val="minor"/>
    </font>
    <font>
      <b/>
      <sz val="20"/>
      <color theme="1"/>
      <name val="Calibri"/>
      <family val="2"/>
      <scheme val="minor"/>
    </font>
    <font>
      <b/>
      <sz val="20"/>
      <name val="Calibri"/>
      <family val="2"/>
      <scheme val="minor"/>
    </font>
    <font>
      <b/>
      <sz val="20"/>
      <color indexed="21"/>
      <name val="Calibri"/>
      <family val="2"/>
    </font>
    <font>
      <b/>
      <sz val="20"/>
      <color indexed="10"/>
      <name val="Calibri"/>
      <family val="2"/>
    </font>
    <font>
      <b/>
      <sz val="20"/>
      <color indexed="8"/>
      <name val="Calibri"/>
      <family val="2"/>
    </font>
    <font>
      <b/>
      <sz val="20"/>
      <color indexed="57"/>
      <name val="Calibri"/>
      <family val="2"/>
    </font>
    <font>
      <sz val="20"/>
      <color rgb="FFFFFF00"/>
      <name val="Calibri"/>
      <family val="2"/>
      <scheme val="minor"/>
    </font>
    <font>
      <b/>
      <sz val="16"/>
      <color theme="0"/>
      <name val="Calibri"/>
      <family val="2"/>
      <scheme val="minor"/>
    </font>
    <font>
      <sz val="14"/>
      <color theme="1"/>
      <name val="Calibri"/>
      <family val="2"/>
      <scheme val="minor"/>
    </font>
    <font>
      <i/>
      <sz val="14"/>
      <color theme="1"/>
      <name val="Calibri"/>
      <family val="2"/>
      <scheme val="minor"/>
    </font>
    <font>
      <sz val="14"/>
      <color rgb="FFFF0000"/>
      <name val="Calibri"/>
      <family val="2"/>
      <scheme val="minor"/>
    </font>
    <font>
      <b/>
      <sz val="14"/>
      <color indexed="81"/>
      <name val="Segoe UI"/>
      <family val="2"/>
    </font>
    <font>
      <b/>
      <sz val="14"/>
      <color indexed="81"/>
      <name val="Tahoma"/>
      <family val="2"/>
    </font>
    <font>
      <sz val="9"/>
      <color indexed="81"/>
      <name val="Tahoma"/>
      <family val="2"/>
    </font>
    <font>
      <b/>
      <sz val="9"/>
      <color indexed="81"/>
      <name val="Tahoma"/>
      <family val="2"/>
    </font>
    <font>
      <b/>
      <sz val="12"/>
      <color indexed="81"/>
      <name val="Segoe UI"/>
      <family val="2"/>
    </font>
    <font>
      <sz val="12"/>
      <color indexed="81"/>
      <name val="Segoe UI"/>
      <family val="2"/>
    </font>
    <font>
      <b/>
      <sz val="18"/>
      <color indexed="81"/>
      <name val="Segoe UI"/>
      <family val="2"/>
    </font>
    <font>
      <sz val="18"/>
      <color indexed="81"/>
      <name val="Segoe UI"/>
      <family val="2"/>
    </font>
    <font>
      <b/>
      <sz val="21"/>
      <color theme="0"/>
      <name val="Calibri"/>
      <family val="2"/>
      <scheme val="minor"/>
    </font>
    <font>
      <sz val="20"/>
      <name val="Calibri"/>
      <family val="2"/>
      <scheme val="minor"/>
    </font>
    <font>
      <b/>
      <sz val="20"/>
      <color rgb="FF203764"/>
      <name val="Calibri"/>
      <family val="2"/>
      <scheme val="minor"/>
    </font>
    <font>
      <b/>
      <sz val="20"/>
      <color theme="8" tint="-0.499984740745262"/>
      <name val="Calibri"/>
      <family val="2"/>
      <scheme val="minor"/>
    </font>
    <font>
      <sz val="20"/>
      <color rgb="FFFF0000"/>
      <name val="Calibri"/>
      <family val="2"/>
      <scheme val="minor"/>
    </font>
    <font>
      <sz val="20"/>
      <color rgb="FF203764"/>
      <name val="Calibri"/>
      <family val="2"/>
      <scheme val="minor"/>
    </font>
    <font>
      <b/>
      <sz val="20"/>
      <color rgb="FF002060"/>
      <name val="Calibri"/>
      <family val="2"/>
      <scheme val="minor"/>
    </font>
    <font>
      <i/>
      <sz val="20"/>
      <color theme="1"/>
      <name val="Calibri"/>
      <family val="2"/>
      <scheme val="minor"/>
    </font>
  </fonts>
  <fills count="7">
    <fill>
      <patternFill patternType="none"/>
    </fill>
    <fill>
      <patternFill patternType="gray125"/>
    </fill>
    <fill>
      <patternFill patternType="solid">
        <fgColor rgb="FF008080"/>
        <bgColor indexed="64"/>
      </patternFill>
    </fill>
    <fill>
      <patternFill patternType="solid">
        <fgColor theme="0"/>
        <bgColor indexed="64"/>
      </patternFill>
    </fill>
    <fill>
      <patternFill patternType="solid">
        <fgColor theme="0" tint="-0.14999847407452621"/>
        <bgColor indexed="64"/>
      </patternFill>
    </fill>
    <fill>
      <patternFill patternType="solid">
        <fgColor rgb="FFBDD1C5"/>
        <bgColor indexed="64"/>
      </patternFill>
    </fill>
    <fill>
      <patternFill patternType="solid">
        <fgColor theme="4" tint="0.39997558519241921"/>
        <bgColor indexed="64"/>
      </patternFill>
    </fill>
  </fills>
  <borders count="39">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medium">
        <color theme="0" tint="-0.14993743705557422"/>
      </bottom>
      <diagonal/>
    </border>
    <border>
      <left style="thin">
        <color auto="1"/>
      </left>
      <right/>
      <top style="thin">
        <color auto="1"/>
      </top>
      <bottom style="medium">
        <color theme="0" tint="-0.14993743705557422"/>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2" fillId="2"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3" fillId="3" borderId="0" xfId="0" applyFont="1" applyFill="1"/>
    <xf numFmtId="0" fontId="2" fillId="2" borderId="3" xfId="0" applyFont="1" applyFill="1" applyBorder="1" applyAlignment="1">
      <alignment horizontal="center" vertical="center" textRotation="90"/>
    </xf>
    <xf numFmtId="41" fontId="2" fillId="2" borderId="4" xfId="0" applyNumberFormat="1" applyFont="1" applyFill="1" applyBorder="1" applyAlignment="1">
      <alignment horizontal="center" vertical="center" wrapText="1"/>
    </xf>
    <xf numFmtId="41" fontId="2" fillId="2" borderId="5" xfId="0" applyNumberFormat="1" applyFont="1" applyFill="1" applyBorder="1" applyAlignment="1">
      <alignment horizontal="center" vertical="center" wrapText="1"/>
    </xf>
    <xf numFmtId="41" fontId="2" fillId="2" borderId="6" xfId="0" applyNumberFormat="1" applyFont="1" applyFill="1" applyBorder="1" applyAlignment="1">
      <alignment horizontal="center" vertical="center" wrapText="1"/>
    </xf>
    <xf numFmtId="41" fontId="2" fillId="2" borderId="7" xfId="0" applyNumberFormat="1" applyFont="1" applyFill="1" applyBorder="1" applyAlignment="1">
      <alignment horizontal="center" vertical="center" wrapText="1"/>
    </xf>
    <xf numFmtId="41" fontId="2" fillId="2" borderId="8" xfId="0" applyNumberFormat="1" applyFont="1" applyFill="1" applyBorder="1" applyAlignment="1">
      <alignment horizontal="center" vertical="center" wrapText="1"/>
    </xf>
    <xf numFmtId="0" fontId="2" fillId="2" borderId="9" xfId="0" applyFont="1" applyFill="1" applyBorder="1" applyAlignment="1">
      <alignment horizontal="center" vertical="center" textRotation="90"/>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165" fontId="4" fillId="4" borderId="12" xfId="1" applyNumberFormat="1" applyFont="1" applyFill="1" applyBorder="1" applyAlignment="1">
      <alignment horizontal="left" vertical="center" wrapText="1"/>
    </xf>
    <xf numFmtId="166" fontId="4" fillId="4" borderId="13" xfId="1" applyNumberFormat="1" applyFont="1" applyFill="1" applyBorder="1" applyAlignment="1">
      <alignment horizontal="right" vertical="center" wrapText="1"/>
    </xf>
    <xf numFmtId="41" fontId="4" fillId="3" borderId="14" xfId="0" applyNumberFormat="1" applyFont="1" applyFill="1" applyBorder="1" applyAlignment="1">
      <alignment horizontal="left" vertical="center" wrapText="1"/>
    </xf>
    <xf numFmtId="41" fontId="4" fillId="3" borderId="12" xfId="0" applyNumberFormat="1" applyFont="1" applyFill="1" applyBorder="1" applyAlignment="1">
      <alignment horizontal="left" vertical="center" wrapText="1"/>
    </xf>
    <xf numFmtId="41" fontId="4" fillId="3" borderId="15" xfId="0" applyNumberFormat="1" applyFont="1" applyFill="1" applyBorder="1" applyAlignment="1">
      <alignment horizontal="right" vertical="center" wrapText="1"/>
    </xf>
    <xf numFmtId="166" fontId="4" fillId="4" borderId="16" xfId="1" applyNumberFormat="1" applyFont="1" applyFill="1" applyBorder="1" applyAlignment="1">
      <alignment horizontal="right" vertical="center" wrapText="1"/>
    </xf>
    <xf numFmtId="0" fontId="5" fillId="3" borderId="17" xfId="0" applyFont="1" applyFill="1" applyBorder="1" applyAlignment="1">
      <alignment horizontal="left" vertical="center"/>
    </xf>
    <xf numFmtId="0" fontId="5" fillId="3" borderId="18" xfId="0" applyFont="1" applyFill="1" applyBorder="1" applyAlignment="1">
      <alignment horizontal="left" vertical="center"/>
    </xf>
    <xf numFmtId="165" fontId="4" fillId="4" borderId="19" xfId="1" applyNumberFormat="1" applyFont="1" applyFill="1" applyBorder="1" applyAlignment="1">
      <alignment horizontal="left" vertical="center" wrapText="1"/>
    </xf>
    <xf numFmtId="166" fontId="4" fillId="4" borderId="20" xfId="1" applyNumberFormat="1" applyFont="1" applyFill="1" applyBorder="1" applyAlignment="1">
      <alignment horizontal="right" vertical="center" wrapText="1"/>
    </xf>
    <xf numFmtId="41" fontId="4" fillId="3" borderId="21" xfId="0" applyNumberFormat="1" applyFont="1" applyFill="1" applyBorder="1" applyAlignment="1">
      <alignment horizontal="left" vertical="center" wrapText="1"/>
    </xf>
    <xf numFmtId="41" fontId="4" fillId="3" borderId="19" xfId="0" applyNumberFormat="1" applyFont="1" applyFill="1" applyBorder="1" applyAlignment="1">
      <alignment horizontal="left" vertical="center" wrapText="1"/>
    </xf>
    <xf numFmtId="41" fontId="4" fillId="3" borderId="19" xfId="0" applyNumberFormat="1" applyFont="1" applyFill="1" applyBorder="1" applyAlignment="1">
      <alignment horizontal="right" vertical="center" wrapText="1"/>
    </xf>
    <xf numFmtId="41" fontId="2" fillId="2" borderId="17" xfId="0" applyNumberFormat="1" applyFont="1" applyFill="1" applyBorder="1" applyAlignment="1">
      <alignment horizontal="left" vertical="center" wrapText="1"/>
    </xf>
    <xf numFmtId="41" fontId="2" fillId="2" borderId="18" xfId="0" applyNumberFormat="1" applyFont="1" applyFill="1" applyBorder="1" applyAlignment="1">
      <alignment horizontal="left" vertical="center" wrapText="1"/>
    </xf>
    <xf numFmtId="0" fontId="2" fillId="2" borderId="22" xfId="0" applyFont="1" applyFill="1" applyBorder="1" applyAlignment="1">
      <alignment horizontal="center" vertical="center" textRotation="90"/>
    </xf>
    <xf numFmtId="41" fontId="4" fillId="3" borderId="23" xfId="0" applyNumberFormat="1" applyFont="1" applyFill="1" applyBorder="1" applyAlignment="1">
      <alignment horizontal="left" vertical="center" wrapText="1"/>
    </xf>
    <xf numFmtId="41" fontId="4" fillId="3" borderId="24" xfId="0" applyNumberFormat="1" applyFont="1" applyFill="1" applyBorder="1" applyAlignment="1">
      <alignment horizontal="left" vertical="center" wrapText="1"/>
    </xf>
    <xf numFmtId="41" fontId="5" fillId="4" borderId="24" xfId="0" applyNumberFormat="1" applyFont="1" applyFill="1" applyBorder="1" applyAlignment="1">
      <alignment horizontal="left" vertical="center" wrapText="1"/>
    </xf>
    <xf numFmtId="166" fontId="4" fillId="4" borderId="25" xfId="1" applyNumberFormat="1" applyFont="1" applyFill="1" applyBorder="1" applyAlignment="1">
      <alignment horizontal="right" vertical="center" wrapText="1"/>
    </xf>
    <xf numFmtId="0" fontId="4" fillId="3" borderId="26" xfId="0" applyFont="1" applyFill="1" applyBorder="1" applyAlignment="1">
      <alignment horizontal="center" vertical="center" wrapText="1"/>
    </xf>
    <xf numFmtId="41" fontId="4" fillId="3" borderId="0" xfId="0" applyNumberFormat="1" applyFont="1" applyFill="1" applyAlignment="1">
      <alignment horizontal="center" vertical="center" wrapText="1"/>
    </xf>
    <xf numFmtId="167" fontId="4" fillId="3" borderId="0" xfId="1" applyNumberFormat="1" applyFont="1" applyFill="1" applyAlignment="1">
      <alignment horizontal="right" vertical="center" wrapText="1"/>
    </xf>
    <xf numFmtId="43" fontId="4" fillId="3" borderId="0" xfId="1" applyFont="1" applyFill="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165" fontId="4" fillId="4" borderId="24" xfId="1" applyNumberFormat="1" applyFont="1" applyFill="1" applyBorder="1" applyAlignment="1">
      <alignment horizontal="left" vertical="center" wrapText="1"/>
    </xf>
    <xf numFmtId="0" fontId="4" fillId="3" borderId="0" xfId="0" applyFont="1" applyFill="1" applyAlignment="1">
      <alignment vertical="center" wrapText="1"/>
    </xf>
    <xf numFmtId="41" fontId="4" fillId="3" borderId="0" xfId="0" applyNumberFormat="1" applyFont="1" applyFill="1" applyAlignment="1">
      <alignment horizontal="left" vertical="center" wrapText="1"/>
    </xf>
    <xf numFmtId="0" fontId="4" fillId="3" borderId="0" xfId="0" applyFont="1" applyFill="1" applyAlignment="1">
      <alignment horizontal="center" vertical="center" textRotation="90"/>
    </xf>
    <xf numFmtId="0" fontId="4" fillId="3" borderId="0" xfId="0" applyFont="1" applyFill="1" applyAlignment="1">
      <alignment horizontal="left" vertical="center" wrapText="1"/>
    </xf>
    <xf numFmtId="167" fontId="4" fillId="3" borderId="0" xfId="1" applyNumberFormat="1" applyFont="1" applyFill="1" applyAlignment="1">
      <alignment horizontal="left" vertical="center" wrapText="1"/>
    </xf>
    <xf numFmtId="41" fontId="2" fillId="2" borderId="6" xfId="0" applyNumberFormat="1" applyFont="1" applyFill="1" applyBorder="1" applyAlignment="1">
      <alignment horizontal="center" vertical="center" wrapText="1"/>
    </xf>
    <xf numFmtId="41" fontId="2" fillId="2" borderId="7" xfId="0" applyNumberFormat="1" applyFont="1" applyFill="1" applyBorder="1" applyAlignment="1">
      <alignment horizontal="center" vertical="center" wrapText="1"/>
    </xf>
    <xf numFmtId="41" fontId="2" fillId="2" borderId="29"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41" fontId="4" fillId="3" borderId="15" xfId="0" applyNumberFormat="1" applyFont="1" applyFill="1" applyBorder="1" applyAlignment="1">
      <alignment horizontal="center" vertical="center" wrapText="1"/>
    </xf>
    <xf numFmtId="165" fontId="4" fillId="3" borderId="15" xfId="1" applyNumberFormat="1" applyFont="1" applyFill="1" applyBorder="1" applyAlignment="1">
      <alignment horizontal="left" vertical="center" wrapText="1"/>
    </xf>
    <xf numFmtId="0" fontId="4" fillId="5" borderId="15" xfId="0" applyFont="1" applyFill="1" applyBorder="1" applyAlignment="1">
      <alignment horizontal="center" vertical="center" wrapText="1"/>
    </xf>
    <xf numFmtId="41" fontId="4" fillId="4" borderId="15" xfId="0" applyNumberFormat="1" applyFont="1" applyFill="1" applyBorder="1" applyAlignment="1">
      <alignment horizontal="right" vertical="center" wrapText="1"/>
    </xf>
    <xf numFmtId="0" fontId="3" fillId="3" borderId="0" xfId="0" applyFont="1" applyFill="1" applyAlignment="1">
      <alignment wrapText="1"/>
    </xf>
    <xf numFmtId="0" fontId="4" fillId="5" borderId="17" xfId="0" applyFont="1" applyFill="1" applyBorder="1" applyAlignment="1">
      <alignment horizontal="center" vertical="center" wrapText="1"/>
    </xf>
    <xf numFmtId="41" fontId="4" fillId="5" borderId="19" xfId="0" applyNumberFormat="1" applyFont="1" applyFill="1" applyBorder="1" applyAlignment="1">
      <alignment horizontal="center" vertical="center" wrapText="1"/>
    </xf>
    <xf numFmtId="168" fontId="4" fillId="5" borderId="19" xfId="1" applyNumberFormat="1" applyFont="1" applyFill="1" applyBorder="1" applyAlignment="1">
      <alignment horizontal="right" vertical="center" wrapText="1"/>
    </xf>
    <xf numFmtId="0" fontId="4" fillId="5" borderId="19" xfId="0" applyFont="1" applyFill="1" applyBorder="1" applyAlignment="1">
      <alignment horizontal="center" vertical="center" wrapText="1"/>
    </xf>
    <xf numFmtId="41" fontId="4" fillId="3" borderId="19" xfId="0" applyNumberFormat="1" applyFont="1" applyFill="1" applyBorder="1" applyAlignment="1">
      <alignment horizontal="center" vertical="center" wrapText="1"/>
    </xf>
    <xf numFmtId="165" fontId="4" fillId="3" borderId="19" xfId="1" applyNumberFormat="1" applyFont="1" applyFill="1" applyBorder="1" applyAlignment="1">
      <alignment horizontal="left" vertical="center" wrapText="1"/>
    </xf>
    <xf numFmtId="168" fontId="4" fillId="3" borderId="0" xfId="2" applyNumberFormat="1" applyFont="1" applyFill="1" applyAlignment="1">
      <alignment horizontal="right" vertical="center" wrapText="1"/>
    </xf>
    <xf numFmtId="0" fontId="4" fillId="5" borderId="27" xfId="0" applyFont="1" applyFill="1" applyBorder="1" applyAlignment="1">
      <alignment horizontal="center" vertical="center" wrapText="1"/>
    </xf>
    <xf numFmtId="0" fontId="4" fillId="5" borderId="24" xfId="0" applyFont="1" applyFill="1" applyBorder="1" applyAlignment="1">
      <alignment horizontal="center" vertical="center" wrapText="1"/>
    </xf>
    <xf numFmtId="41" fontId="4" fillId="5" borderId="24" xfId="0" applyNumberFormat="1" applyFont="1" applyFill="1" applyBorder="1" applyAlignment="1">
      <alignment horizontal="center" vertical="center" wrapText="1"/>
    </xf>
    <xf numFmtId="168" fontId="4" fillId="5" borderId="24" xfId="1" applyNumberFormat="1" applyFont="1" applyFill="1" applyBorder="1" applyAlignment="1">
      <alignment horizontal="right" vertical="center" wrapText="1"/>
    </xf>
    <xf numFmtId="41" fontId="3" fillId="3" borderId="0" xfId="0" applyNumberFormat="1" applyFont="1" applyFill="1"/>
    <xf numFmtId="167" fontId="4" fillId="3" borderId="19" xfId="1" applyNumberFormat="1" applyFont="1" applyFill="1" applyBorder="1" applyAlignment="1">
      <alignment horizontal="right" vertical="center" wrapText="1"/>
    </xf>
    <xf numFmtId="167" fontId="3" fillId="3" borderId="0" xfId="1" applyNumberFormat="1" applyFont="1" applyFill="1" applyAlignment="1">
      <alignment vertical="center" wrapText="1"/>
    </xf>
    <xf numFmtId="0" fontId="10" fillId="3" borderId="0" xfId="0" applyFont="1" applyFill="1"/>
    <xf numFmtId="0" fontId="5" fillId="5" borderId="19" xfId="0" applyFont="1" applyFill="1" applyBorder="1" applyAlignment="1">
      <alignment horizontal="center" vertical="center" wrapText="1"/>
    </xf>
    <xf numFmtId="168" fontId="4" fillId="6" borderId="19" xfId="1" applyNumberFormat="1" applyFont="1" applyFill="1" applyBorder="1" applyAlignment="1">
      <alignment horizontal="right" vertical="center" wrapText="1"/>
    </xf>
    <xf numFmtId="0" fontId="4" fillId="5" borderId="31"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2" fillId="3" borderId="0" xfId="0" applyFont="1" applyFill="1" applyAlignment="1">
      <alignment horizontal="center" vertical="center" textRotation="90"/>
    </xf>
    <xf numFmtId="0" fontId="4" fillId="3" borderId="0" xfId="0" applyFont="1" applyFill="1" applyAlignment="1">
      <alignment horizontal="center" vertical="center" wrapText="1"/>
    </xf>
    <xf numFmtId="9" fontId="4" fillId="3" borderId="0" xfId="1" applyNumberFormat="1" applyFont="1" applyFill="1" applyAlignment="1">
      <alignment horizontal="right" vertical="center" wrapText="1"/>
    </xf>
    <xf numFmtId="0" fontId="11" fillId="2" borderId="33"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35" xfId="0" applyFont="1" applyFill="1" applyBorder="1" applyAlignment="1">
      <alignment horizontal="left" vertical="center"/>
    </xf>
    <xf numFmtId="0" fontId="4" fillId="3" borderId="0" xfId="0" applyFont="1" applyFill="1"/>
    <xf numFmtId="0" fontId="12" fillId="0" borderId="27"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3" fillId="3" borderId="0" xfId="0" applyFont="1" applyFill="1" applyAlignment="1">
      <alignment vertical="center"/>
    </xf>
    <xf numFmtId="41" fontId="4" fillId="0" borderId="19" xfId="0" applyNumberFormat="1" applyFont="1" applyFill="1" applyBorder="1" applyAlignment="1">
      <alignment horizontal="right" vertical="center" wrapText="1"/>
    </xf>
    <xf numFmtId="168" fontId="4" fillId="0" borderId="19" xfId="1" applyNumberFormat="1" applyFont="1" applyFill="1" applyBorder="1" applyAlignment="1">
      <alignment horizontal="right" vertical="center" wrapText="1"/>
    </xf>
    <xf numFmtId="0" fontId="2" fillId="2" borderId="19" xfId="0" applyFont="1" applyFill="1" applyBorder="1" applyAlignment="1">
      <alignment vertical="center" wrapText="1"/>
    </xf>
    <xf numFmtId="0" fontId="2" fillId="2" borderId="19" xfId="0" applyFont="1" applyFill="1" applyBorder="1" applyAlignment="1">
      <alignment horizontal="center" vertical="center" wrapText="1"/>
    </xf>
    <xf numFmtId="0" fontId="23" fillId="2" borderId="19" xfId="0" applyFont="1" applyFill="1" applyBorder="1" applyAlignment="1">
      <alignment horizontal="center" vertical="center" wrapText="1"/>
    </xf>
    <xf numFmtId="9" fontId="23" fillId="2" borderId="20" xfId="2" applyFont="1" applyFill="1" applyBorder="1" applyAlignment="1">
      <alignment horizontal="center" vertical="center" wrapText="1"/>
    </xf>
    <xf numFmtId="9" fontId="3" fillId="0" borderId="0" xfId="2" applyFont="1" applyAlignment="1">
      <alignment horizontal="center" vertical="center"/>
    </xf>
    <xf numFmtId="0" fontId="12" fillId="0" borderId="0" xfId="0" applyFont="1"/>
    <xf numFmtId="0" fontId="24" fillId="0" borderId="19" xfId="0" applyFont="1" applyBorder="1" applyAlignment="1">
      <alignment vertical="center" wrapText="1"/>
    </xf>
    <xf numFmtId="0" fontId="24" fillId="0" borderId="18" xfId="0" applyFont="1" applyBorder="1" applyAlignment="1">
      <alignment horizontal="center" vertical="center" wrapText="1"/>
    </xf>
    <xf numFmtId="9" fontId="3" fillId="0" borderId="19" xfId="0" applyNumberFormat="1" applyFont="1" applyBorder="1" applyAlignment="1" applyProtection="1">
      <alignment horizontal="center" vertical="center" wrapText="1"/>
      <protection locked="0"/>
    </xf>
    <xf numFmtId="2" fontId="3" fillId="3" borderId="19" xfId="0" applyNumberFormat="1" applyFont="1" applyFill="1" applyBorder="1" applyAlignment="1" applyProtection="1">
      <alignment horizontal="center" vertical="center" wrapText="1"/>
      <protection locked="0"/>
    </xf>
    <xf numFmtId="9" fontId="3" fillId="3" borderId="19" xfId="0" applyNumberFormat="1" applyFont="1" applyFill="1" applyBorder="1" applyAlignment="1" applyProtection="1">
      <alignment horizontal="center" vertical="center" wrapText="1"/>
      <protection locked="0"/>
    </xf>
    <xf numFmtId="2" fontId="3" fillId="0" borderId="19" xfId="0" applyNumberFormat="1" applyFont="1" applyBorder="1" applyAlignment="1" applyProtection="1">
      <alignment horizontal="center" vertical="center" wrapText="1"/>
      <protection locked="0"/>
    </xf>
    <xf numFmtId="0" fontId="24" fillId="3" borderId="19" xfId="0" applyFont="1" applyFill="1" applyBorder="1" applyAlignment="1">
      <alignment vertical="center" wrapText="1"/>
    </xf>
    <xf numFmtId="0" fontId="24" fillId="3" borderId="18" xfId="0" applyFont="1" applyFill="1" applyBorder="1" applyAlignment="1">
      <alignment horizontal="centerContinuous" vertical="center" wrapText="1"/>
    </xf>
    <xf numFmtId="0" fontId="24" fillId="3" borderId="36" xfId="0" applyFont="1" applyFill="1" applyBorder="1" applyAlignment="1">
      <alignment vertical="center" wrapText="1"/>
    </xf>
    <xf numFmtId="0" fontId="24" fillId="3" borderId="37" xfId="0" applyFont="1" applyFill="1" applyBorder="1" applyAlignment="1">
      <alignment horizontal="centerContinuous" vertical="center" wrapText="1"/>
    </xf>
    <xf numFmtId="0" fontId="12" fillId="3" borderId="0" xfId="0" applyFont="1" applyFill="1"/>
    <xf numFmtId="0" fontId="2" fillId="3" borderId="0" xfId="0" applyFont="1" applyFill="1" applyAlignment="1">
      <alignment vertical="center" wrapText="1"/>
    </xf>
    <xf numFmtId="0" fontId="3" fillId="3" borderId="0" xfId="0" applyFont="1" applyFill="1" applyAlignment="1">
      <alignment vertical="center" wrapText="1"/>
    </xf>
    <xf numFmtId="0" fontId="3" fillId="0" borderId="19" xfId="0" applyFont="1" applyBorder="1" applyAlignment="1">
      <alignment vertical="center" wrapText="1"/>
    </xf>
    <xf numFmtId="0" fontId="3" fillId="0" borderId="19" xfId="0" applyFont="1" applyBorder="1" applyAlignment="1">
      <alignment horizontal="center" vertical="center" wrapText="1"/>
    </xf>
    <xf numFmtId="10" fontId="3" fillId="0" borderId="19" xfId="0" applyNumberFormat="1" applyFont="1" applyBorder="1" applyAlignment="1" applyProtection="1">
      <alignment horizontal="center" vertical="center" wrapText="1"/>
      <protection locked="0"/>
    </xf>
    <xf numFmtId="0" fontId="23" fillId="3" borderId="0" xfId="0" applyFont="1" applyFill="1" applyAlignment="1">
      <alignment horizontal="center" vertical="center" wrapText="1"/>
    </xf>
    <xf numFmtId="9" fontId="12" fillId="3" borderId="0" xfId="2" applyFont="1" applyFill="1"/>
    <xf numFmtId="9" fontId="12" fillId="3" borderId="0" xfId="0" applyNumberFormat="1" applyFont="1" applyFill="1"/>
    <xf numFmtId="0" fontId="3" fillId="0" borderId="19" xfId="0" applyFont="1" applyBorder="1" applyAlignment="1" applyProtection="1">
      <alignment vertical="center" wrapText="1"/>
      <protection locked="0"/>
    </xf>
    <xf numFmtId="0" fontId="3" fillId="0" borderId="19" xfId="0" applyFont="1" applyBorder="1" applyAlignment="1" applyProtection="1">
      <alignment horizontal="center" vertical="center" wrapText="1"/>
      <protection locked="0"/>
    </xf>
    <xf numFmtId="0" fontId="3" fillId="3" borderId="19" xfId="0" applyFont="1" applyFill="1" applyBorder="1" applyAlignment="1">
      <alignment vertical="center" wrapText="1"/>
    </xf>
    <xf numFmtId="0" fontId="3" fillId="3" borderId="19" xfId="0" applyFont="1" applyFill="1" applyBorder="1" applyAlignment="1">
      <alignment horizontal="center" vertical="center" wrapText="1"/>
    </xf>
    <xf numFmtId="0" fontId="28" fillId="3" borderId="18"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38" xfId="0" applyFont="1" applyFill="1" applyBorder="1" applyAlignment="1">
      <alignment horizontal="centerContinuous" vertical="center" wrapText="1"/>
    </xf>
    <xf numFmtId="0" fontId="29" fillId="0" borderId="19" xfId="0" applyFont="1" applyBorder="1" applyAlignment="1">
      <alignment vertical="center" wrapText="1"/>
    </xf>
    <xf numFmtId="0" fontId="12" fillId="0" borderId="0" xfId="0" applyFont="1" applyAlignment="1">
      <alignment horizontal="center"/>
    </xf>
  </cellXfs>
  <cellStyles count="3">
    <cellStyle name="Normal" xfId="0" builtinId="0"/>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71437</xdr:rowOff>
    </xdr:from>
    <xdr:to>
      <xdr:col>3</xdr:col>
      <xdr:colOff>65338</xdr:colOff>
      <xdr:row>7</xdr:row>
      <xdr:rowOff>95250</xdr:rowOff>
    </xdr:to>
    <xdr:pic>
      <xdr:nvPicPr>
        <xdr:cNvPr id="3" name="Imagem 2">
          <a:extLst>
            <a:ext uri="{FF2B5EF4-FFF2-40B4-BE49-F238E27FC236}">
              <a16:creationId xmlns:a16="http://schemas.microsoft.com/office/drawing/2014/main" id="{7E1342B2-5FFB-40EB-8C08-FE81345001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1437"/>
          <a:ext cx="18520026" cy="2357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95408</xdr:colOff>
      <xdr:row>5</xdr:row>
      <xdr:rowOff>71437</xdr:rowOff>
    </xdr:to>
    <xdr:pic>
      <xdr:nvPicPr>
        <xdr:cNvPr id="3" name="Imagem 2">
          <a:extLst>
            <a:ext uri="{FF2B5EF4-FFF2-40B4-BE49-F238E27FC236}">
              <a16:creationId xmlns:a16="http://schemas.microsoft.com/office/drawing/2014/main" id="{BF216C07-0EDA-4B98-A675-05D6C8CB79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858908" cy="17383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Gaf%2002/Desktop/CAU%20RN/_FINANCEIRO/Formul&#225;rios%20CAUBR/2018/TCU/Relat&#243;rio%20de%20Gest&#227;o%20-%20RG%20-%20Planilha%20-%20Planejamento%20CAU_BR/INFORMA&#199;&#213;ES%20E%20MODELO/Relat&#243;rio%20de%20Gest&#227;o%202018%20-%20CAU_RN%20-%20an&#225;lise%201%20-%20alterado%20apos%201a%20analise%20do%20CAU_BR.xlsb?3FA1ADF9" TargetMode="External"/><Relationship Id="rId1" Type="http://schemas.openxmlformats.org/officeDocument/2006/relationships/externalLinkPath" Target="file:///\\3FA1ADF9\Relat&#243;rio%20de%20Gest&#227;o%202018%20-%20CAU_RN%20-%20an&#225;lise%201%20-%20alterado%20apos%201a%20analise%20do%20CAU_BR.xlsb"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Gaf%2002/Desktop/CAU%20RN/_FINANCEIRO/Formul&#225;rios%20CAUBR/2018/TCU/Relat&#243;rio%20de%20Gest&#227;o%20-%20RG%20-%20Planilha%20-%20Planejamento%20CAU_BR/INFORMA&#199;&#213;ES%20E%20MODELO/0.3%20-BASE___Reprograma&#231;&#227;o%202018%20-%20CAU_RN%20-%20ap&#243;s%201a%20an&#225;lise%20do%20CAU_BR.xlsx?3FA1ADF9" TargetMode="External"/><Relationship Id="rId1" Type="http://schemas.openxmlformats.org/officeDocument/2006/relationships/externalLinkPath" Target="file:///\\3FA1ADF9\0.3%20-BASE___Reprograma&#231;&#227;o%202018%20-%20CAU_RN%20-%20ap&#243;s%201a%20an&#225;lise%20do%20CAU_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ÇÃO"/>
      <sheetName val="MENSAGEM DO PRESIDENTE"/>
      <sheetName val="1. -MODELO DE NEGÓCIO"/>
      <sheetName val="2- OBJETIVOS E METAS"/>
      <sheetName val="3.A- INDICADORES INSTITUCIONAIS"/>
      <sheetName val="3.B- INDICADORES DE RESULTADOS"/>
      <sheetName val="3.B.1 FORMA SUGERIDA - EX. (2)"/>
      <sheetName val="4 - RESULTADOS E DESEMP. OP"/>
      <sheetName val="4. FORMA SUGERIDA - EX."/>
      <sheetName val="5 - LIMITES ESTRATÉGICOS"/>
      <sheetName val="7-DESEMPENHO ORÇAMENTÁRIO"/>
      <sheetName val="8- FISCALIZAÇÃO"/>
      <sheetName val="5. FORMA SUGERIDA- EX."/>
      <sheetName val="6- USOS E FONTES"/>
      <sheetName val="6.a FORMA SUGERIDA - EX."/>
      <sheetName val="Classific. das contas - SISCONT"/>
      <sheetName val="7-Considerações Finais "/>
      <sheetName val="Demonstrativo"/>
      <sheetName val="BALANÇO"/>
    </sheetNames>
    <sheetDataSet>
      <sheetData sheetId="0"/>
      <sheetData sheetId="1"/>
      <sheetData sheetId="2"/>
      <sheetData sheetId="3"/>
      <sheetData sheetId="4"/>
      <sheetData sheetId="5"/>
      <sheetData sheetId="6"/>
      <sheetData sheetId="7">
        <row r="9">
          <cell r="L9">
            <v>247650.21</v>
          </cell>
        </row>
        <row r="10">
          <cell r="L10">
            <v>80841.070000000007</v>
          </cell>
        </row>
        <row r="11">
          <cell r="L11">
            <v>191562.9</v>
          </cell>
        </row>
        <row r="12">
          <cell r="L12">
            <v>31132.55</v>
          </cell>
        </row>
        <row r="13">
          <cell r="L13">
            <v>15743.18</v>
          </cell>
        </row>
        <row r="14">
          <cell r="L14">
            <v>30396</v>
          </cell>
        </row>
        <row r="15">
          <cell r="L15">
            <v>2500</v>
          </cell>
        </row>
        <row r="16">
          <cell r="L16">
            <v>57498.75</v>
          </cell>
        </row>
        <row r="17">
          <cell r="L17">
            <v>0</v>
          </cell>
        </row>
        <row r="19">
          <cell r="L19">
            <v>0</v>
          </cell>
        </row>
      </sheetData>
      <sheetData sheetId="8"/>
      <sheetData sheetId="9"/>
      <sheetData sheetId="10"/>
      <sheetData sheetId="11"/>
      <sheetData sheetId="12"/>
      <sheetData sheetId="13">
        <row r="8">
          <cell r="D8">
            <v>1504178.31</v>
          </cell>
          <cell r="E8">
            <v>1377248.74</v>
          </cell>
        </row>
        <row r="9">
          <cell r="D9">
            <v>1466790</v>
          </cell>
          <cell r="E9">
            <v>1346513.27</v>
          </cell>
        </row>
        <row r="21">
          <cell r="D21">
            <v>0</v>
          </cell>
        </row>
        <row r="30">
          <cell r="D30">
            <v>43424</v>
          </cell>
          <cell r="E30">
            <v>43424</v>
          </cell>
        </row>
      </sheetData>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ÇÕES INICIAIS"/>
      <sheetName val="Mapa Estratégico"/>
      <sheetName val="Matriz Objetivos x Projetos"/>
      <sheetName val="Indicadores e Metas"/>
      <sheetName val="Quadro Geral"/>
      <sheetName val="Anexo_1.1_Limites Estratégicos "/>
      <sheetName val="Anexo_1.2_Usos e Fontes"/>
      <sheetName val="Quadro Geral-B"/>
      <sheetName val="Anexo_1.3_ Elemento de Despesas"/>
      <sheetName val="Anexo_1.3_Limites Estratégicos"/>
      <sheetName val="Anexo_1.4_Dados"/>
      <sheetName val="Fundo de Apoio - Ativ.1"/>
      <sheetName val="Reserva de Contigência - Ativ.2"/>
      <sheetName val="Patrocínio -Proj.1"/>
      <sheetName val="Capacitação de Pessoal - Proj.2"/>
      <sheetName val="Manutenção Atendimento - Ativ.3"/>
      <sheetName val="Despesas Financeiras - Ativ.4"/>
      <sheetName val="Manutenção Rotinas - Ativ.5"/>
      <sheetName val="Plano de Mídia - Proj.3"/>
      <sheetName val="Fiscalização - Ativ.6"/>
      <sheetName val="Eventos - Proj.4"/>
      <sheetName val="Reforma da Sede - Proj.5"/>
      <sheetName val="ATHIS -Proj.6"/>
      <sheetName val="CSC - Fiscalização - Ativ.7"/>
      <sheetName val="CSC - Atendimento - Ativ.8"/>
      <sheetName val="Plan1"/>
      <sheetName val="Anexo 1.6_Elemento de Despesas"/>
    </sheetNames>
    <sheetDataSet>
      <sheetData sheetId="0"/>
      <sheetData sheetId="1"/>
      <sheetData sheetId="2"/>
      <sheetData sheetId="3">
        <row r="9">
          <cell r="E9">
            <v>0.87112171837708829</v>
          </cell>
        </row>
        <row r="11">
          <cell r="E11">
            <v>3.90004502476362</v>
          </cell>
        </row>
        <row r="13">
          <cell r="E13">
            <v>0.97938144329896903</v>
          </cell>
        </row>
        <row r="15">
          <cell r="E15">
            <v>0.281820562892448</v>
          </cell>
        </row>
        <row r="17">
          <cell r="E17">
            <v>15000</v>
          </cell>
        </row>
        <row r="19">
          <cell r="E19">
            <v>1</v>
          </cell>
        </row>
        <row r="20">
          <cell r="E20">
            <v>0.25</v>
          </cell>
        </row>
        <row r="22">
          <cell r="E22">
            <v>2.4699151953961831</v>
          </cell>
        </row>
        <row r="23">
          <cell r="E23">
            <v>2.6680090611628491E-2</v>
          </cell>
        </row>
        <row r="25">
          <cell r="E25">
            <v>677.25258892390821</v>
          </cell>
        </row>
        <row r="26">
          <cell r="E26">
            <v>0.49672944905049182</v>
          </cell>
        </row>
        <row r="27">
          <cell r="E27">
            <v>9.9641734714512662</v>
          </cell>
        </row>
        <row r="28">
          <cell r="E28">
            <v>0.182</v>
          </cell>
        </row>
        <row r="29">
          <cell r="E29">
            <v>0.312</v>
          </cell>
        </row>
      </sheetData>
      <sheetData sheetId="4">
        <row r="10">
          <cell r="A10" t="str">
            <v>COMISSÃO DE ORGANIZAÇÃO, ADMINISTRAÇÃO, PLANEJAMENTO E FINANÇAS</v>
          </cell>
        </row>
      </sheetData>
      <sheetData sheetId="5">
        <row r="9">
          <cell r="M9">
            <v>747169.66319999995</v>
          </cell>
        </row>
        <row r="10">
          <cell r="M10">
            <v>2796.74</v>
          </cell>
        </row>
        <row r="16">
          <cell r="E16">
            <v>386990.67777000001</v>
          </cell>
        </row>
        <row r="18">
          <cell r="E18">
            <v>523817.18952999992</v>
          </cell>
          <cell r="M18">
            <v>30000</v>
          </cell>
        </row>
        <row r="20">
          <cell r="E20">
            <v>57425.919999999998</v>
          </cell>
        </row>
        <row r="22">
          <cell r="E22">
            <v>5000</v>
          </cell>
        </row>
        <row r="24">
          <cell r="E24">
            <v>158036.54999999999</v>
          </cell>
        </row>
        <row r="26">
          <cell r="E26">
            <v>28467.32</v>
          </cell>
        </row>
        <row r="28">
          <cell r="E28">
            <v>28467.32</v>
          </cell>
        </row>
      </sheetData>
      <sheetData sheetId="6">
        <row r="15">
          <cell r="E15">
            <v>596570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A60B-09A9-4FA8-A158-13AD40942BAB}">
  <dimension ref="A9:J63"/>
  <sheetViews>
    <sheetView topLeftCell="A41" zoomScale="40" zoomScaleNormal="40" workbookViewId="0">
      <selection activeCell="B9" sqref="B9"/>
    </sheetView>
  </sheetViews>
  <sheetFormatPr defaultColWidth="92.28515625" defaultRowHeight="26.25" x14ac:dyDescent="0.3"/>
  <cols>
    <col min="1" max="1" width="111.28515625" style="91" customWidth="1"/>
    <col min="2" max="2" width="131" style="119" customWidth="1"/>
    <col min="3" max="3" width="34.28515625" style="91" customWidth="1"/>
    <col min="4" max="4" width="31" style="102" customWidth="1"/>
    <col min="5" max="5" width="188.28515625" style="91" customWidth="1"/>
    <col min="6" max="6" width="33.5703125" style="90" customWidth="1"/>
    <col min="7" max="7" width="135" style="91" customWidth="1"/>
    <col min="8" max="8" width="38.85546875" style="91" bestFit="1" customWidth="1"/>
    <col min="9" max="9" width="45" style="91" bestFit="1" customWidth="1"/>
    <col min="10" max="252" width="9.140625" style="91" customWidth="1"/>
    <col min="253" max="253" width="101.28515625" style="91" customWidth="1"/>
    <col min="254" max="16384" width="92.28515625" style="91"/>
  </cols>
  <sheetData>
    <row r="9" spans="1:10" ht="52.5" x14ac:dyDescent="0.3">
      <c r="A9" s="86" t="s">
        <v>32</v>
      </c>
      <c r="B9" s="87" t="s">
        <v>33</v>
      </c>
      <c r="C9" s="88" t="s">
        <v>34</v>
      </c>
      <c r="D9" s="88" t="s">
        <v>35</v>
      </c>
      <c r="E9" s="89" t="s">
        <v>36</v>
      </c>
    </row>
    <row r="10" spans="1:10" ht="116.25" customHeight="1" x14ac:dyDescent="0.3">
      <c r="A10" s="92" t="s">
        <v>37</v>
      </c>
      <c r="B10" s="93" t="s">
        <v>38</v>
      </c>
      <c r="C10" s="94">
        <f>'[2]Indicadores e Metas'!$E$9</f>
        <v>0.87112171837708829</v>
      </c>
      <c r="D10" s="94">
        <f>915/1190</f>
        <v>0.76890756302521013</v>
      </c>
      <c r="E10" s="94" t="s">
        <v>39</v>
      </c>
    </row>
    <row r="11" spans="1:10" ht="116.25" customHeight="1" x14ac:dyDescent="0.3">
      <c r="A11" s="92" t="s">
        <v>40</v>
      </c>
      <c r="B11" s="93" t="s">
        <v>41</v>
      </c>
      <c r="C11" s="94" t="s">
        <v>42</v>
      </c>
      <c r="D11" s="95">
        <f>11529/915</f>
        <v>12.6</v>
      </c>
      <c r="E11" s="96" t="s">
        <v>43</v>
      </c>
    </row>
    <row r="12" spans="1:10" ht="116.25" customHeight="1" x14ac:dyDescent="0.3">
      <c r="A12" s="92" t="s">
        <v>44</v>
      </c>
      <c r="B12" s="93" t="s">
        <v>45</v>
      </c>
      <c r="C12" s="97">
        <f>'[2]Indicadores e Metas'!$E$11</f>
        <v>3.90004502476362</v>
      </c>
      <c r="D12" s="97">
        <f>11529/2221</f>
        <v>5.1909049977487616</v>
      </c>
      <c r="E12" s="94" t="s">
        <v>46</v>
      </c>
    </row>
    <row r="13" spans="1:10" ht="116.25" hidden="1" customHeight="1" x14ac:dyDescent="0.3">
      <c r="A13" s="98" t="s">
        <v>47</v>
      </c>
      <c r="B13" s="99" t="s">
        <v>48</v>
      </c>
      <c r="C13" s="96" t="s">
        <v>42</v>
      </c>
      <c r="D13" s="96" t="s">
        <v>49</v>
      </c>
      <c r="E13" s="96" t="s">
        <v>43</v>
      </c>
    </row>
    <row r="14" spans="1:10" ht="116.25" hidden="1" customHeight="1" x14ac:dyDescent="0.3">
      <c r="A14" s="98" t="s">
        <v>50</v>
      </c>
      <c r="B14" s="99" t="s">
        <v>51</v>
      </c>
      <c r="C14" s="96" t="s">
        <v>42</v>
      </c>
      <c r="D14" s="96" t="s">
        <v>49</v>
      </c>
      <c r="E14" s="96" t="s">
        <v>43</v>
      </c>
    </row>
    <row r="15" spans="1:10" ht="116.25" hidden="1" customHeight="1" x14ac:dyDescent="0.3">
      <c r="A15" s="100" t="s">
        <v>52</v>
      </c>
      <c r="B15" s="101" t="s">
        <v>53</v>
      </c>
      <c r="C15" s="96" t="s">
        <v>42</v>
      </c>
      <c r="D15" s="96" t="s">
        <v>49</v>
      </c>
      <c r="E15" s="96" t="s">
        <v>43</v>
      </c>
      <c r="G15" s="102"/>
      <c r="H15" s="102"/>
      <c r="I15" s="102"/>
      <c r="J15" s="102"/>
    </row>
    <row r="16" spans="1:10" ht="52.5" x14ac:dyDescent="0.3">
      <c r="A16" s="86" t="s">
        <v>54</v>
      </c>
      <c r="B16" s="87" t="s">
        <v>33</v>
      </c>
      <c r="C16" s="88" t="s">
        <v>34</v>
      </c>
      <c r="D16" s="88" t="s">
        <v>35</v>
      </c>
      <c r="E16" s="89" t="s">
        <v>36</v>
      </c>
      <c r="G16" s="103"/>
      <c r="H16" s="104"/>
      <c r="I16" s="104"/>
      <c r="J16" s="102"/>
    </row>
    <row r="17" spans="1:10" ht="157.5" x14ac:dyDescent="0.3">
      <c r="A17" s="105" t="s">
        <v>55</v>
      </c>
      <c r="B17" s="106" t="s">
        <v>56</v>
      </c>
      <c r="C17" s="94">
        <f>'[2]Indicadores e Metas'!$E$13</f>
        <v>0.97938144329896903</v>
      </c>
      <c r="D17" s="107">
        <v>1</v>
      </c>
      <c r="E17" s="94" t="s">
        <v>57</v>
      </c>
      <c r="G17" s="108"/>
      <c r="H17" s="109"/>
      <c r="I17" s="109"/>
      <c r="J17" s="102"/>
    </row>
    <row r="18" spans="1:10" ht="183.75" hidden="1" x14ac:dyDescent="0.3">
      <c r="A18" s="105" t="s">
        <v>58</v>
      </c>
      <c r="B18" s="106" t="s">
        <v>59</v>
      </c>
      <c r="C18" s="94" t="s">
        <v>42</v>
      </c>
      <c r="D18" s="94" t="s">
        <v>49</v>
      </c>
      <c r="E18" s="94" t="s">
        <v>43</v>
      </c>
      <c r="G18" s="108"/>
      <c r="H18" s="110"/>
      <c r="I18" s="110"/>
      <c r="J18" s="102"/>
    </row>
    <row r="19" spans="1:10" ht="52.5" x14ac:dyDescent="0.3">
      <c r="A19" s="86" t="s">
        <v>60</v>
      </c>
      <c r="B19" s="87" t="s">
        <v>33</v>
      </c>
      <c r="C19" s="88" t="s">
        <v>34</v>
      </c>
      <c r="D19" s="88" t="s">
        <v>35</v>
      </c>
      <c r="E19" s="89" t="s">
        <v>36</v>
      </c>
    </row>
    <row r="20" spans="1:10" ht="157.5" x14ac:dyDescent="0.3">
      <c r="A20" s="105" t="s">
        <v>61</v>
      </c>
      <c r="B20" s="106" t="s">
        <v>62</v>
      </c>
      <c r="C20" s="97">
        <f>'[2]Indicadores e Metas'!$E$15</f>
        <v>0.281820562892448</v>
      </c>
      <c r="D20" s="97">
        <f>(2500/1377249)*100</f>
        <v>0.18152127901345363</v>
      </c>
      <c r="E20" s="111" t="s">
        <v>63</v>
      </c>
    </row>
    <row r="21" spans="1:10" ht="183.75" hidden="1" x14ac:dyDescent="0.3">
      <c r="A21" s="105" t="s">
        <v>64</v>
      </c>
      <c r="B21" s="106" t="s">
        <v>65</v>
      </c>
      <c r="C21" s="111" t="s">
        <v>42</v>
      </c>
      <c r="D21" s="94" t="s">
        <v>49</v>
      </c>
      <c r="E21" s="112" t="s">
        <v>43</v>
      </c>
    </row>
    <row r="22" spans="1:10" ht="131.25" hidden="1" x14ac:dyDescent="0.3">
      <c r="A22" s="105" t="s">
        <v>66</v>
      </c>
      <c r="B22" s="106" t="s">
        <v>67</v>
      </c>
      <c r="C22" s="94" t="s">
        <v>42</v>
      </c>
      <c r="D22" s="94" t="s">
        <v>49</v>
      </c>
      <c r="E22" s="94" t="s">
        <v>43</v>
      </c>
    </row>
    <row r="23" spans="1:10" ht="52.5" hidden="1" x14ac:dyDescent="0.3">
      <c r="A23" s="86" t="s">
        <v>68</v>
      </c>
      <c r="B23" s="87" t="s">
        <v>33</v>
      </c>
      <c r="C23" s="88" t="s">
        <v>34</v>
      </c>
      <c r="D23" s="88" t="s">
        <v>35</v>
      </c>
      <c r="E23" s="89" t="s">
        <v>36</v>
      </c>
    </row>
    <row r="24" spans="1:10" ht="157.5" hidden="1" x14ac:dyDescent="0.3">
      <c r="A24" s="113" t="s">
        <v>69</v>
      </c>
      <c r="B24" s="106" t="s">
        <v>70</v>
      </c>
      <c r="C24" s="94" t="s">
        <v>42</v>
      </c>
      <c r="D24" s="94" t="s">
        <v>49</v>
      </c>
      <c r="E24" s="94" t="s">
        <v>43</v>
      </c>
    </row>
    <row r="25" spans="1:10" ht="157.5" hidden="1" x14ac:dyDescent="0.3">
      <c r="A25" s="113" t="s">
        <v>71</v>
      </c>
      <c r="B25" s="106" t="s">
        <v>72</v>
      </c>
      <c r="C25" s="94" t="s">
        <v>42</v>
      </c>
      <c r="D25" s="94" t="s">
        <v>49</v>
      </c>
      <c r="E25" s="94" t="s">
        <v>43</v>
      </c>
    </row>
    <row r="26" spans="1:10" ht="52.5" hidden="1" x14ac:dyDescent="0.3">
      <c r="A26" s="86" t="s">
        <v>73</v>
      </c>
      <c r="B26" s="87" t="s">
        <v>33</v>
      </c>
      <c r="C26" s="88" t="s">
        <v>34</v>
      </c>
      <c r="D26" s="88" t="s">
        <v>35</v>
      </c>
      <c r="E26" s="89" t="s">
        <v>36</v>
      </c>
    </row>
    <row r="27" spans="1:10" ht="346.5" hidden="1" customHeight="1" x14ac:dyDescent="0.3">
      <c r="A27" s="113" t="s">
        <v>74</v>
      </c>
      <c r="B27" s="114" t="s">
        <v>75</v>
      </c>
      <c r="C27" s="94" t="s">
        <v>42</v>
      </c>
      <c r="D27" s="94" t="s">
        <v>49</v>
      </c>
      <c r="E27" s="94" t="s">
        <v>43</v>
      </c>
    </row>
    <row r="28" spans="1:10" ht="105" hidden="1" x14ac:dyDescent="0.3">
      <c r="A28" s="98" t="s">
        <v>76</v>
      </c>
      <c r="B28" s="115" t="s">
        <v>77</v>
      </c>
      <c r="C28" s="94" t="s">
        <v>42</v>
      </c>
      <c r="D28" s="94" t="s">
        <v>49</v>
      </c>
      <c r="E28" s="94" t="s">
        <v>43</v>
      </c>
    </row>
    <row r="29" spans="1:10" ht="157.5" hidden="1" x14ac:dyDescent="0.3">
      <c r="A29" s="113" t="s">
        <v>78</v>
      </c>
      <c r="B29" s="114" t="s">
        <v>79</v>
      </c>
      <c r="C29" s="94" t="s">
        <v>42</v>
      </c>
      <c r="D29" s="94" t="s">
        <v>49</v>
      </c>
      <c r="E29" s="94" t="s">
        <v>43</v>
      </c>
    </row>
    <row r="30" spans="1:10" ht="52.5" hidden="1" x14ac:dyDescent="0.3">
      <c r="A30" s="86" t="s">
        <v>80</v>
      </c>
      <c r="B30" s="87" t="s">
        <v>33</v>
      </c>
      <c r="C30" s="88" t="s">
        <v>34</v>
      </c>
      <c r="D30" s="88" t="s">
        <v>35</v>
      </c>
      <c r="E30" s="89" t="s">
        <v>36</v>
      </c>
    </row>
    <row r="31" spans="1:10" ht="131.25" hidden="1" x14ac:dyDescent="0.3">
      <c r="A31" s="105" t="s">
        <v>81</v>
      </c>
      <c r="B31" s="106" t="s">
        <v>82</v>
      </c>
      <c r="C31" s="94" t="s">
        <v>42</v>
      </c>
      <c r="D31" s="94" t="s">
        <v>49</v>
      </c>
      <c r="E31" s="94" t="s">
        <v>43</v>
      </c>
    </row>
    <row r="32" spans="1:10" ht="105" hidden="1" x14ac:dyDescent="0.3">
      <c r="A32" s="98" t="s">
        <v>83</v>
      </c>
      <c r="B32" s="116" t="s">
        <v>84</v>
      </c>
      <c r="C32" s="94" t="s">
        <v>42</v>
      </c>
      <c r="D32" s="94" t="s">
        <v>49</v>
      </c>
      <c r="E32" s="94" t="s">
        <v>43</v>
      </c>
    </row>
    <row r="33" spans="1:5" ht="183.75" hidden="1" x14ac:dyDescent="0.3">
      <c r="A33" s="113" t="s">
        <v>85</v>
      </c>
      <c r="B33" s="114" t="s">
        <v>86</v>
      </c>
      <c r="C33" s="94" t="s">
        <v>42</v>
      </c>
      <c r="D33" s="94" t="s">
        <v>49</v>
      </c>
      <c r="E33" s="94" t="s">
        <v>43</v>
      </c>
    </row>
    <row r="34" spans="1:5" ht="131.25" hidden="1" x14ac:dyDescent="0.3">
      <c r="A34" s="98" t="s">
        <v>87</v>
      </c>
      <c r="B34" s="117" t="s">
        <v>88</v>
      </c>
      <c r="C34" s="94" t="s">
        <v>42</v>
      </c>
      <c r="D34" s="94" t="s">
        <v>49</v>
      </c>
      <c r="E34" s="94" t="s">
        <v>43</v>
      </c>
    </row>
    <row r="35" spans="1:5" ht="236.25" hidden="1" x14ac:dyDescent="0.3">
      <c r="A35" s="113" t="s">
        <v>89</v>
      </c>
      <c r="B35" s="114" t="s">
        <v>90</v>
      </c>
      <c r="C35" s="94" t="s">
        <v>42</v>
      </c>
      <c r="D35" s="94" t="s">
        <v>49</v>
      </c>
      <c r="E35" s="94" t="s">
        <v>43</v>
      </c>
    </row>
    <row r="36" spans="1:5" ht="183.75" hidden="1" x14ac:dyDescent="0.3">
      <c r="A36" s="113" t="s">
        <v>91</v>
      </c>
      <c r="B36" s="114" t="s">
        <v>92</v>
      </c>
      <c r="C36" s="94" t="s">
        <v>42</v>
      </c>
      <c r="D36" s="94" t="s">
        <v>49</v>
      </c>
      <c r="E36" s="94" t="s">
        <v>43</v>
      </c>
    </row>
    <row r="37" spans="1:5" ht="52.5" x14ac:dyDescent="0.3">
      <c r="A37" s="86" t="s">
        <v>93</v>
      </c>
      <c r="B37" s="87" t="s">
        <v>33</v>
      </c>
      <c r="C37" s="88" t="s">
        <v>34</v>
      </c>
      <c r="D37" s="88" t="s">
        <v>35</v>
      </c>
      <c r="E37" s="89" t="s">
        <v>36</v>
      </c>
    </row>
    <row r="38" spans="1:5" ht="78.75" x14ac:dyDescent="0.3">
      <c r="A38" s="105" t="s">
        <v>94</v>
      </c>
      <c r="B38" s="106" t="s">
        <v>95</v>
      </c>
      <c r="C38" s="112">
        <f>'[2]Indicadores e Metas'!$E$17</f>
        <v>15000</v>
      </c>
      <c r="D38" s="112">
        <v>31000</v>
      </c>
      <c r="E38" s="112" t="s">
        <v>96</v>
      </c>
    </row>
    <row r="39" spans="1:5" ht="183.75" hidden="1" x14ac:dyDescent="0.3">
      <c r="A39" s="105" t="s">
        <v>97</v>
      </c>
      <c r="B39" s="106" t="s">
        <v>98</v>
      </c>
      <c r="C39" s="94" t="s">
        <v>42</v>
      </c>
      <c r="D39" s="94" t="s">
        <v>49</v>
      </c>
      <c r="E39" s="94" t="s">
        <v>43</v>
      </c>
    </row>
    <row r="40" spans="1:5" ht="183.75" hidden="1" x14ac:dyDescent="0.3">
      <c r="A40" s="105" t="s">
        <v>99</v>
      </c>
      <c r="B40" s="106" t="s">
        <v>100</v>
      </c>
      <c r="C40" s="94" t="s">
        <v>42</v>
      </c>
      <c r="D40" s="94" t="s">
        <v>49</v>
      </c>
      <c r="E40" s="94" t="s">
        <v>43</v>
      </c>
    </row>
    <row r="41" spans="1:5" ht="27.75" x14ac:dyDescent="0.3">
      <c r="A41" s="86" t="s">
        <v>101</v>
      </c>
      <c r="B41" s="87" t="s">
        <v>33</v>
      </c>
      <c r="C41" s="88" t="s">
        <v>34</v>
      </c>
      <c r="D41" s="88" t="s">
        <v>35</v>
      </c>
      <c r="E41" s="89" t="s">
        <v>36</v>
      </c>
    </row>
    <row r="42" spans="1:5" ht="157.5" x14ac:dyDescent="0.3">
      <c r="A42" s="118" t="s">
        <v>102</v>
      </c>
      <c r="B42" s="106" t="s">
        <v>103</v>
      </c>
      <c r="C42" s="94">
        <f>'[2]Indicadores e Metas'!$E$19</f>
        <v>1</v>
      </c>
      <c r="D42" s="107">
        <f>8/8</f>
        <v>1</v>
      </c>
      <c r="E42" s="112" t="s">
        <v>104</v>
      </c>
    </row>
    <row r="43" spans="1:5" ht="183.75" x14ac:dyDescent="0.3">
      <c r="A43" s="105" t="s">
        <v>105</v>
      </c>
      <c r="B43" s="106" t="s">
        <v>106</v>
      </c>
      <c r="C43" s="94">
        <f>'[2]Indicadores e Metas'!$E$20</f>
        <v>0.25</v>
      </c>
      <c r="D43" s="107">
        <f>5/12</f>
        <v>0.41666666666666669</v>
      </c>
      <c r="E43" s="112" t="s">
        <v>107</v>
      </c>
    </row>
    <row r="44" spans="1:5" ht="27.75" x14ac:dyDescent="0.3">
      <c r="A44" s="86" t="s">
        <v>108</v>
      </c>
      <c r="B44" s="87" t="s">
        <v>33</v>
      </c>
      <c r="C44" s="88" t="s">
        <v>34</v>
      </c>
      <c r="D44" s="88" t="s">
        <v>35</v>
      </c>
      <c r="E44" s="89" t="s">
        <v>36</v>
      </c>
    </row>
    <row r="45" spans="1:5" ht="131.25" x14ac:dyDescent="0.3">
      <c r="A45" s="105" t="s">
        <v>109</v>
      </c>
      <c r="B45" s="106" t="s">
        <v>110</v>
      </c>
      <c r="C45" s="97">
        <f>'[2]Indicadores e Metas'!$E$22</f>
        <v>2.4699151953961831</v>
      </c>
      <c r="D45" s="97">
        <f>11529/3479.01</f>
        <v>3.3138737744358306</v>
      </c>
      <c r="E45" s="112" t="s">
        <v>111</v>
      </c>
    </row>
    <row r="46" spans="1:5" ht="105" x14ac:dyDescent="0.3">
      <c r="A46" s="105" t="s">
        <v>112</v>
      </c>
      <c r="B46" s="106" t="s">
        <v>113</v>
      </c>
      <c r="C46" s="97">
        <f>'[2]Indicadores e Metas'!$E$23</f>
        <v>2.6680090611628491E-2</v>
      </c>
      <c r="D46" s="97">
        <f>256/11529</f>
        <v>2.2204874663891056E-2</v>
      </c>
      <c r="E46" s="111" t="s">
        <v>114</v>
      </c>
    </row>
    <row r="47" spans="1:5" ht="27.75" x14ac:dyDescent="0.3">
      <c r="A47" s="86" t="s">
        <v>115</v>
      </c>
      <c r="B47" s="87" t="s">
        <v>33</v>
      </c>
      <c r="C47" s="88" t="s">
        <v>34</v>
      </c>
      <c r="D47" s="88" t="s">
        <v>35</v>
      </c>
      <c r="E47" s="89" t="s">
        <v>36</v>
      </c>
    </row>
    <row r="48" spans="1:5" ht="131.25" x14ac:dyDescent="0.3">
      <c r="A48" s="105" t="s">
        <v>116</v>
      </c>
      <c r="B48" s="106" t="s">
        <v>117</v>
      </c>
      <c r="C48" s="97">
        <f>'[2]Indicadores e Metas'!$E$25</f>
        <v>677.25258892390821</v>
      </c>
      <c r="D48" s="97">
        <f>1377249/2221</f>
        <v>620.10310670868978</v>
      </c>
      <c r="E48" s="112" t="s">
        <v>118</v>
      </c>
    </row>
    <row r="49" spans="1:6" ht="105" x14ac:dyDescent="0.3">
      <c r="A49" s="105" t="s">
        <v>119</v>
      </c>
      <c r="B49" s="106" t="s">
        <v>120</v>
      </c>
      <c r="C49" s="94">
        <f>'[2]Indicadores e Metas'!$E$26</f>
        <v>0.49672944905049182</v>
      </c>
      <c r="D49" s="94">
        <f>637347/1377249</f>
        <v>0.4627681704615505</v>
      </c>
      <c r="E49" s="94" t="s">
        <v>121</v>
      </c>
    </row>
    <row r="50" spans="1:6" ht="78.75" x14ac:dyDescent="0.3">
      <c r="A50" s="105" t="s">
        <v>122</v>
      </c>
      <c r="B50" s="106" t="s">
        <v>123</v>
      </c>
      <c r="C50" s="97">
        <f>'[2]Indicadores e Metas'!$E$27</f>
        <v>9.9641734714512662</v>
      </c>
      <c r="D50" s="97">
        <f>1082064.14/98397.38</f>
        <v>10.996879591712705</v>
      </c>
      <c r="E50" s="97" t="s">
        <v>124</v>
      </c>
    </row>
    <row r="51" spans="1:6" ht="131.25" x14ac:dyDescent="0.3">
      <c r="A51" s="105" t="s">
        <v>125</v>
      </c>
      <c r="B51" s="106" t="s">
        <v>126</v>
      </c>
      <c r="C51" s="94">
        <f>'[2]Indicadores e Metas'!$E$28</f>
        <v>0.182</v>
      </c>
      <c r="D51" s="94">
        <f>685/2221</f>
        <v>0.30841963079693829</v>
      </c>
      <c r="E51" s="94" t="s">
        <v>127</v>
      </c>
    </row>
    <row r="52" spans="1:6" ht="78.75" x14ac:dyDescent="0.3">
      <c r="A52" s="105" t="s">
        <v>128</v>
      </c>
      <c r="B52" s="106" t="s">
        <v>129</v>
      </c>
      <c r="C52" s="94">
        <f>'[2]Indicadores e Metas'!$E$29</f>
        <v>0.312</v>
      </c>
      <c r="D52" s="94">
        <f>118/293</f>
        <v>0.40273037542662116</v>
      </c>
      <c r="E52" s="94" t="s">
        <v>130</v>
      </c>
    </row>
    <row r="53" spans="1:6" ht="27.75" hidden="1" x14ac:dyDescent="0.3">
      <c r="A53" s="86" t="s">
        <v>131</v>
      </c>
      <c r="B53" s="87" t="s">
        <v>33</v>
      </c>
      <c r="C53" s="88" t="s">
        <v>34</v>
      </c>
      <c r="D53" s="88" t="s">
        <v>35</v>
      </c>
      <c r="E53" s="89" t="s">
        <v>36</v>
      </c>
      <c r="F53" s="90" t="e">
        <f t="shared" ref="F53:F63" si="0">(D53/C53)-1</f>
        <v>#VALUE!</v>
      </c>
    </row>
    <row r="54" spans="1:6" ht="157.5" hidden="1" x14ac:dyDescent="0.3">
      <c r="A54" s="105" t="s">
        <v>132</v>
      </c>
      <c r="B54" s="106" t="s">
        <v>133</v>
      </c>
      <c r="C54" s="94" t="s">
        <v>42</v>
      </c>
      <c r="D54" s="94" t="s">
        <v>49</v>
      </c>
      <c r="E54" s="94" t="s">
        <v>43</v>
      </c>
      <c r="F54" s="90" t="e">
        <f t="shared" si="0"/>
        <v>#VALUE!</v>
      </c>
    </row>
    <row r="55" spans="1:6" ht="27.75" hidden="1" x14ac:dyDescent="0.3">
      <c r="A55" s="86" t="s">
        <v>134</v>
      </c>
      <c r="B55" s="87" t="s">
        <v>33</v>
      </c>
      <c r="C55" s="88" t="s">
        <v>34</v>
      </c>
      <c r="D55" s="88" t="s">
        <v>35</v>
      </c>
      <c r="E55" s="89" t="s">
        <v>36</v>
      </c>
      <c r="F55" s="90" t="e">
        <f t="shared" si="0"/>
        <v>#VALUE!</v>
      </c>
    </row>
    <row r="56" spans="1:6" ht="157.5" hidden="1" x14ac:dyDescent="0.3">
      <c r="A56" s="105" t="s">
        <v>135</v>
      </c>
      <c r="B56" s="106" t="s">
        <v>136</v>
      </c>
      <c r="C56" s="94" t="s">
        <v>42</v>
      </c>
      <c r="D56" s="94" t="s">
        <v>49</v>
      </c>
      <c r="E56" s="94" t="s">
        <v>43</v>
      </c>
      <c r="F56" s="90" t="e">
        <f t="shared" si="0"/>
        <v>#VALUE!</v>
      </c>
    </row>
    <row r="57" spans="1:6" ht="183.75" hidden="1" x14ac:dyDescent="0.3">
      <c r="A57" s="105" t="s">
        <v>137</v>
      </c>
      <c r="B57" s="106" t="s">
        <v>138</v>
      </c>
      <c r="C57" s="94" t="s">
        <v>42</v>
      </c>
      <c r="D57" s="94" t="s">
        <v>49</v>
      </c>
      <c r="E57" s="94" t="s">
        <v>43</v>
      </c>
      <c r="F57" s="90" t="e">
        <f t="shared" si="0"/>
        <v>#VALUE!</v>
      </c>
    </row>
    <row r="58" spans="1:6" ht="183.75" hidden="1" x14ac:dyDescent="0.3">
      <c r="A58" s="105" t="s">
        <v>139</v>
      </c>
      <c r="B58" s="106" t="s">
        <v>140</v>
      </c>
      <c r="C58" s="94" t="s">
        <v>42</v>
      </c>
      <c r="D58" s="94" t="s">
        <v>49</v>
      </c>
      <c r="E58" s="94" t="s">
        <v>43</v>
      </c>
      <c r="F58" s="90" t="e">
        <f t="shared" si="0"/>
        <v>#VALUE!</v>
      </c>
    </row>
    <row r="59" spans="1:6" ht="27.75" hidden="1" x14ac:dyDescent="0.3">
      <c r="A59" s="86" t="s">
        <v>141</v>
      </c>
      <c r="B59" s="87" t="s">
        <v>33</v>
      </c>
      <c r="C59" s="88" t="s">
        <v>34</v>
      </c>
      <c r="D59" s="88" t="s">
        <v>35</v>
      </c>
      <c r="E59" s="89" t="s">
        <v>36</v>
      </c>
      <c r="F59" s="90" t="e">
        <f t="shared" si="0"/>
        <v>#VALUE!</v>
      </c>
    </row>
    <row r="60" spans="1:6" ht="210" hidden="1" x14ac:dyDescent="0.3">
      <c r="A60" s="105" t="s">
        <v>142</v>
      </c>
      <c r="B60" s="106" t="s">
        <v>143</v>
      </c>
      <c r="C60" s="94" t="s">
        <v>42</v>
      </c>
      <c r="D60" s="94" t="s">
        <v>49</v>
      </c>
      <c r="E60" s="94" t="s">
        <v>43</v>
      </c>
      <c r="F60" s="90" t="e">
        <f t="shared" si="0"/>
        <v>#VALUE!</v>
      </c>
    </row>
    <row r="61" spans="1:6" ht="52.5" hidden="1" x14ac:dyDescent="0.3">
      <c r="A61" s="86" t="s">
        <v>144</v>
      </c>
      <c r="B61" s="87" t="s">
        <v>33</v>
      </c>
      <c r="C61" s="88" t="s">
        <v>34</v>
      </c>
      <c r="D61" s="88" t="s">
        <v>35</v>
      </c>
      <c r="E61" s="89" t="s">
        <v>36</v>
      </c>
      <c r="F61" s="90" t="e">
        <f t="shared" si="0"/>
        <v>#VALUE!</v>
      </c>
    </row>
    <row r="62" spans="1:6" ht="183.75" hidden="1" x14ac:dyDescent="0.3">
      <c r="A62" s="105" t="s">
        <v>145</v>
      </c>
      <c r="B62" s="106" t="s">
        <v>146</v>
      </c>
      <c r="C62" s="94" t="s">
        <v>42</v>
      </c>
      <c r="D62" s="94" t="s">
        <v>49</v>
      </c>
      <c r="E62" s="94" t="s">
        <v>43</v>
      </c>
      <c r="F62" s="90" t="e">
        <f t="shared" si="0"/>
        <v>#VALUE!</v>
      </c>
    </row>
    <row r="63" spans="1:6" ht="183.75" hidden="1" x14ac:dyDescent="0.3">
      <c r="A63" s="105" t="s">
        <v>147</v>
      </c>
      <c r="B63" s="106" t="s">
        <v>148</v>
      </c>
      <c r="C63" s="94" t="s">
        <v>42</v>
      </c>
      <c r="D63" s="94" t="s">
        <v>49</v>
      </c>
      <c r="E63" s="94" t="s">
        <v>43</v>
      </c>
      <c r="F63" s="90" t="e">
        <f t="shared" si="0"/>
        <v>#VALUE!</v>
      </c>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Y32"/>
  <sheetViews>
    <sheetView tabSelected="1" zoomScale="40" zoomScaleNormal="40" workbookViewId="0">
      <selection activeCell="H24" sqref="H24"/>
    </sheetView>
  </sheetViews>
  <sheetFormatPr defaultColWidth="9.140625" defaultRowHeight="26.25" x14ac:dyDescent="0.4"/>
  <cols>
    <col min="1" max="1" width="11.28515625" style="3" customWidth="1"/>
    <col min="2" max="2" width="46.7109375" style="3" customWidth="1"/>
    <col min="3" max="3" width="46.42578125" style="3" customWidth="1"/>
    <col min="4" max="4" width="28.140625" style="3" customWidth="1"/>
    <col min="5" max="5" width="27.7109375" style="3" customWidth="1"/>
    <col min="6" max="6" width="20" style="3" customWidth="1"/>
    <col min="7" max="7" width="10.7109375" style="3" customWidth="1"/>
    <col min="8" max="8" width="88.7109375" style="3" customWidth="1"/>
    <col min="9" max="9" width="42" style="3" customWidth="1"/>
    <col min="10" max="10" width="30" style="3" customWidth="1"/>
    <col min="11" max="11" width="30.85546875" style="3" customWidth="1"/>
    <col min="12" max="12" width="20.140625" style="3" customWidth="1"/>
    <col min="13" max="16384" width="9.140625" style="3"/>
  </cols>
  <sheetData>
    <row r="6" spans="1:25" x14ac:dyDescent="0.4">
      <c r="A6" s="1" t="s">
        <v>0</v>
      </c>
      <c r="B6" s="2"/>
      <c r="C6" s="2"/>
      <c r="D6" s="2"/>
      <c r="E6" s="2"/>
      <c r="F6" s="2"/>
      <c r="G6" s="2"/>
      <c r="H6" s="2"/>
      <c r="I6" s="2"/>
      <c r="J6" s="2"/>
      <c r="K6" s="2"/>
      <c r="L6" s="2"/>
    </row>
    <row r="7" spans="1:25" ht="27" thickBot="1" x14ac:dyDescent="0.45"/>
    <row r="8" spans="1:25" ht="79.5" thickBot="1" x14ac:dyDescent="0.45">
      <c r="A8" s="4" t="s">
        <v>1</v>
      </c>
      <c r="B8" s="5" t="s">
        <v>2</v>
      </c>
      <c r="C8" s="6"/>
      <c r="D8" s="7" t="s">
        <v>3</v>
      </c>
      <c r="E8" s="8" t="s">
        <v>4</v>
      </c>
      <c r="F8" s="9" t="s">
        <v>5</v>
      </c>
      <c r="G8" s="4" t="s">
        <v>1</v>
      </c>
      <c r="H8" s="5" t="s">
        <v>6</v>
      </c>
      <c r="I8" s="6"/>
      <c r="J8" s="7" t="s">
        <v>3</v>
      </c>
      <c r="K8" s="8" t="s">
        <v>4</v>
      </c>
      <c r="L8" s="9" t="s">
        <v>5</v>
      </c>
    </row>
    <row r="9" spans="1:25" x14ac:dyDescent="0.4">
      <c r="A9" s="10"/>
      <c r="B9" s="11" t="s">
        <v>7</v>
      </c>
      <c r="C9" s="12"/>
      <c r="D9" s="13">
        <f>'[1]6- USOS E FONTES'!D9</f>
        <v>1466790</v>
      </c>
      <c r="E9" s="13">
        <f>'[1]6- USOS E FONTES'!E9</f>
        <v>1346513.27</v>
      </c>
      <c r="F9" s="14">
        <f>IFERROR(E9/D9*100,0)</f>
        <v>91.800003408804258</v>
      </c>
      <c r="G9" s="10"/>
      <c r="H9" s="15" t="s">
        <v>8</v>
      </c>
      <c r="I9" s="16"/>
      <c r="J9" s="17">
        <f>'[2]Anexo_1.1_Limites Estratégicos '!$M$9</f>
        <v>747169.66319999995</v>
      </c>
      <c r="K9" s="17">
        <f>277952.32+174223.58+195171.29</f>
        <v>647347.19000000006</v>
      </c>
      <c r="L9" s="18">
        <f>IFERROR(K9/J9*100,0)</f>
        <v>86.639918867626747</v>
      </c>
    </row>
    <row r="10" spans="1:25" x14ac:dyDescent="0.4">
      <c r="A10" s="10"/>
      <c r="B10" s="19" t="s">
        <v>9</v>
      </c>
      <c r="C10" s="20"/>
      <c r="D10" s="21">
        <f>'[1]6- USOS E FONTES'!D21</f>
        <v>0</v>
      </c>
      <c r="E10" s="21">
        <f>'[1]6- USOS E FONTES'!E21</f>
        <v>0</v>
      </c>
      <c r="F10" s="22">
        <f>IFERROR(E10/D10*100,0)</f>
        <v>0</v>
      </c>
      <c r="G10" s="10"/>
      <c r="H10" s="23" t="s">
        <v>10</v>
      </c>
      <c r="I10" s="24"/>
      <c r="J10" s="25">
        <f>'[2]Anexo_1.1_Limites Estratégicos '!$M$10</f>
        <v>2796.74</v>
      </c>
      <c r="K10" s="25">
        <f>1968.43</f>
        <v>1968.43</v>
      </c>
      <c r="L10" s="22">
        <f>IFERROR(K10/J10*100,0)</f>
        <v>70.383017370223911</v>
      </c>
    </row>
    <row r="11" spans="1:25" ht="27" thickBot="1" x14ac:dyDescent="0.45">
      <c r="A11" s="10"/>
      <c r="B11" s="26" t="s">
        <v>11</v>
      </c>
      <c r="C11" s="27"/>
      <c r="D11" s="21">
        <f>SUM(D9:D10)</f>
        <v>1466790</v>
      </c>
      <c r="E11" s="21">
        <f>SUM(E9:E10)</f>
        <v>1346513.27</v>
      </c>
      <c r="F11" s="22">
        <f>IFERROR(E11/D11*100,0)</f>
        <v>91.800003408804258</v>
      </c>
      <c r="G11" s="28"/>
      <c r="H11" s="29" t="s">
        <v>12</v>
      </c>
      <c r="I11" s="30"/>
      <c r="J11" s="31">
        <f>'[1]6- USOS E FONTES'!D8</f>
        <v>1504178.31</v>
      </c>
      <c r="K11" s="31">
        <f>'[1]6- USOS E FONTES'!E8</f>
        <v>1377248.74</v>
      </c>
      <c r="L11" s="32">
        <f>IFERROR(K11/J11*100,0)</f>
        <v>91.561534350272595</v>
      </c>
    </row>
    <row r="12" spans="1:25" x14ac:dyDescent="0.4">
      <c r="A12" s="10"/>
      <c r="B12" s="19" t="s">
        <v>13</v>
      </c>
      <c r="C12" s="20"/>
      <c r="D12" s="21">
        <f>'[1]6- USOS E FONTES'!D30</f>
        <v>43424</v>
      </c>
      <c r="E12" s="21">
        <f>'[1]6- USOS E FONTES'!E30</f>
        <v>43424</v>
      </c>
      <c r="F12" s="22">
        <f>IFERROR(E12/D12*100,0)</f>
        <v>100</v>
      </c>
      <c r="G12" s="33"/>
      <c r="H12" s="33"/>
      <c r="I12" s="34"/>
      <c r="J12" s="35"/>
      <c r="K12" s="35"/>
      <c r="L12" s="36"/>
    </row>
    <row r="13" spans="1:25" ht="27" thickBot="1" x14ac:dyDescent="0.45">
      <c r="A13" s="28"/>
      <c r="B13" s="37" t="s">
        <v>14</v>
      </c>
      <c r="C13" s="38"/>
      <c r="D13" s="39">
        <f>D11-D12</f>
        <v>1423366</v>
      </c>
      <c r="E13" s="39">
        <f>E11-E12</f>
        <v>1303089.27</v>
      </c>
      <c r="F13" s="32">
        <f>IFERROR(E13/D13*100,0)</f>
        <v>91.549838200434735</v>
      </c>
      <c r="G13" s="40"/>
      <c r="H13" s="40"/>
      <c r="I13" s="34"/>
      <c r="J13" s="36"/>
      <c r="K13" s="41"/>
      <c r="L13" s="36"/>
    </row>
    <row r="14" spans="1:25" ht="27" thickBot="1" x14ac:dyDescent="0.45">
      <c r="A14" s="42"/>
      <c r="B14" s="43"/>
      <c r="C14" s="43"/>
      <c r="D14" s="44"/>
      <c r="E14" s="44"/>
      <c r="F14" s="36"/>
      <c r="G14" s="40"/>
      <c r="H14" s="40"/>
      <c r="I14" s="34"/>
      <c r="J14" s="36"/>
      <c r="K14" s="41"/>
      <c r="L14" s="36"/>
    </row>
    <row r="15" spans="1:25" ht="53.25" thickBot="1" x14ac:dyDescent="0.45">
      <c r="A15" s="4" t="s">
        <v>15</v>
      </c>
      <c r="B15" s="45" t="s">
        <v>16</v>
      </c>
      <c r="C15" s="46"/>
      <c r="D15" s="8" t="s">
        <v>17</v>
      </c>
      <c r="E15" s="8" t="s">
        <v>18</v>
      </c>
      <c r="F15" s="9" t="s">
        <v>5</v>
      </c>
      <c r="G15" s="45" t="s">
        <v>16</v>
      </c>
      <c r="H15" s="46"/>
      <c r="I15" s="47"/>
      <c r="J15" s="8" t="s">
        <v>17</v>
      </c>
      <c r="K15" s="8" t="s">
        <v>18</v>
      </c>
      <c r="L15" s="9" t="s">
        <v>5</v>
      </c>
    </row>
    <row r="16" spans="1:25" x14ac:dyDescent="0.4">
      <c r="A16" s="10"/>
      <c r="B16" s="48" t="s">
        <v>19</v>
      </c>
      <c r="C16" s="49" t="s">
        <v>20</v>
      </c>
      <c r="D16" s="50">
        <f>'[2]Anexo_1.1_Limites Estratégicos '!$E$16</f>
        <v>386990.67777000001</v>
      </c>
      <c r="E16" s="17">
        <f>'[1]4 - RESULTADOS E DESEMP. OP'!L9+'[1]4 - RESULTADOS E DESEMP. OP'!L10</f>
        <v>328491.28000000003</v>
      </c>
      <c r="F16" s="18">
        <f>IFERROR(E16/D16*100,0)</f>
        <v>84.883512412470068</v>
      </c>
      <c r="G16" s="48" t="s">
        <v>21</v>
      </c>
      <c r="H16" s="51"/>
      <c r="I16" s="49" t="s">
        <v>20</v>
      </c>
      <c r="J16" s="52">
        <f>(J9-J10)</f>
        <v>744372.92319999996</v>
      </c>
      <c r="K16" s="52">
        <f>(K9-K10)</f>
        <v>645378.76</v>
      </c>
      <c r="L16" s="18">
        <f>IFERROR(K16/J16*100,0)</f>
        <v>86.700998905974174</v>
      </c>
      <c r="M16" s="53"/>
      <c r="N16" s="53"/>
      <c r="O16" s="53"/>
      <c r="P16" s="53"/>
      <c r="Q16" s="53"/>
      <c r="R16" s="53"/>
      <c r="S16" s="53"/>
      <c r="T16" s="53"/>
      <c r="U16" s="53"/>
      <c r="V16" s="53"/>
      <c r="W16" s="53"/>
      <c r="X16" s="53"/>
      <c r="Y16" s="53"/>
    </row>
    <row r="17" spans="1:25" x14ac:dyDescent="0.4">
      <c r="A17" s="10"/>
      <c r="B17" s="54"/>
      <c r="C17" s="55" t="s">
        <v>22</v>
      </c>
      <c r="D17" s="56">
        <f>IFERROR(D16/D13,0)</f>
        <v>0.27188416596293574</v>
      </c>
      <c r="E17" s="56">
        <f>IFERROR(E16/E13,0)</f>
        <v>0.25208655121532847</v>
      </c>
      <c r="F17" s="22">
        <f>(E17-D17)*100</f>
        <v>-1.9797614747607273</v>
      </c>
      <c r="G17" s="54"/>
      <c r="H17" s="57"/>
      <c r="I17" s="55" t="s">
        <v>22</v>
      </c>
      <c r="J17" s="56">
        <f>IFERROR(J16/J11,)</f>
        <v>0.49487013491106646</v>
      </c>
      <c r="K17" s="56">
        <f>IFERROR(K16/K11,)</f>
        <v>0.46860000031657317</v>
      </c>
      <c r="L17" s="22">
        <f>(K17-J17)*100</f>
        <v>-2.6270134594493291</v>
      </c>
      <c r="M17" s="53"/>
      <c r="N17" s="53"/>
      <c r="O17" s="53"/>
      <c r="P17" s="53"/>
      <c r="Q17" s="53"/>
      <c r="R17" s="53"/>
      <c r="S17" s="53"/>
      <c r="T17" s="53"/>
      <c r="U17" s="53"/>
      <c r="V17" s="53"/>
      <c r="W17" s="53"/>
      <c r="X17" s="53"/>
      <c r="Y17" s="53"/>
    </row>
    <row r="18" spans="1:25" x14ac:dyDescent="0.4">
      <c r="A18" s="10"/>
      <c r="B18" s="54" t="s">
        <v>23</v>
      </c>
      <c r="C18" s="58" t="s">
        <v>20</v>
      </c>
      <c r="D18" s="59">
        <f>'[2]Anexo_1.1_Limites Estratégicos '!$E$18</f>
        <v>523817.18952999992</v>
      </c>
      <c r="E18" s="84">
        <f>'[1]4 - RESULTADOS E DESEMP. OP'!L11+'[1]4 - RESULTADOS E DESEMP. OP'!L13+'[1]4 - RESULTADOS E DESEMP. OP'!L14</f>
        <v>237702.08</v>
      </c>
      <c r="F18" s="22">
        <f>IFERROR(E18/D18*100,0)</f>
        <v>45.378823901002654</v>
      </c>
      <c r="G18" s="54" t="s">
        <v>24</v>
      </c>
      <c r="H18" s="57"/>
      <c r="I18" s="58" t="s">
        <v>20</v>
      </c>
      <c r="J18" s="25">
        <f>'[2]Anexo_1.1_Limites Estratégicos '!$M$18</f>
        <v>30000</v>
      </c>
      <c r="K18" s="25">
        <f>17075.87</f>
        <v>17075.87</v>
      </c>
      <c r="L18" s="22">
        <f>IFERROR(K18/J18*100,0)</f>
        <v>56.919566666666668</v>
      </c>
    </row>
    <row r="19" spans="1:25" ht="27" thickBot="1" x14ac:dyDescent="0.45">
      <c r="A19" s="10"/>
      <c r="B19" s="54"/>
      <c r="C19" s="55" t="s">
        <v>22</v>
      </c>
      <c r="D19" s="56">
        <f>IFERROR(D18/D13,0)</f>
        <v>0.36801299843469631</v>
      </c>
      <c r="E19" s="85">
        <f>IFERROR(E18/E13,0)</f>
        <v>0.18241427158708781</v>
      </c>
      <c r="F19" s="22">
        <f>(E19-D19)*100</f>
        <v>-18.559872684760851</v>
      </c>
      <c r="G19" s="61"/>
      <c r="H19" s="62"/>
      <c r="I19" s="63" t="s">
        <v>22</v>
      </c>
      <c r="J19" s="64">
        <f>IFERROR(J18/J9,)</f>
        <v>4.0151523111250434E-2</v>
      </c>
      <c r="K19" s="64">
        <f>IFERROR(K18/K9,)</f>
        <v>2.6378225261161629E-2</v>
      </c>
      <c r="L19" s="32">
        <f>(K19-J19)*100</f>
        <v>-1.3773297850088806</v>
      </c>
    </row>
    <row r="20" spans="1:25" x14ac:dyDescent="0.4">
      <c r="A20" s="10"/>
      <c r="B20" s="54" t="s">
        <v>25</v>
      </c>
      <c r="C20" s="58" t="s">
        <v>20</v>
      </c>
      <c r="D20" s="59">
        <f>'[2]Anexo_1.1_Limites Estratégicos '!$E$20</f>
        <v>57425.919999999998</v>
      </c>
      <c r="E20" s="25">
        <f>'[1]4 - RESULTADOS E DESEMP. OP'!L12</f>
        <v>31132.55</v>
      </c>
      <c r="F20" s="22">
        <f>IFERROR(E20/D20*100,0)</f>
        <v>54.213410947530313</v>
      </c>
      <c r="K20" s="65"/>
    </row>
    <row r="21" spans="1:25" x14ac:dyDescent="0.4">
      <c r="A21" s="10"/>
      <c r="B21" s="54"/>
      <c r="C21" s="55" t="s">
        <v>22</v>
      </c>
      <c r="D21" s="56">
        <f>IFERROR(D20/D13,0)</f>
        <v>4.0345153670946189E-2</v>
      </c>
      <c r="E21" s="56">
        <f>IFERROR(E20/E13,0)</f>
        <v>2.3891340920948568E-2</v>
      </c>
      <c r="F21" s="22">
        <f>(E21-D21)*100</f>
        <v>-1.6453812749997621</v>
      </c>
    </row>
    <row r="22" spans="1:25" x14ac:dyDescent="0.4">
      <c r="A22" s="10"/>
      <c r="B22" s="54" t="s">
        <v>26</v>
      </c>
      <c r="C22" s="58" t="s">
        <v>20</v>
      </c>
      <c r="D22" s="59">
        <f>'[2]Anexo_1.1_Limites Estratégicos '!$E$22</f>
        <v>5000</v>
      </c>
      <c r="E22" s="66">
        <f>'[1]4 - RESULTADOS E DESEMP. OP'!L15</f>
        <v>2500</v>
      </c>
      <c r="F22" s="22">
        <f>IFERROR(E22/D22*100,0)</f>
        <v>50</v>
      </c>
      <c r="G22" s="67"/>
      <c r="H22" s="67"/>
    </row>
    <row r="23" spans="1:25" x14ac:dyDescent="0.4">
      <c r="A23" s="10"/>
      <c r="B23" s="54"/>
      <c r="C23" s="55" t="s">
        <v>22</v>
      </c>
      <c r="D23" s="56">
        <f>IFERROR(D22/D13,0)</f>
        <v>3.5127999404229132E-3</v>
      </c>
      <c r="E23" s="56">
        <f>IFERROR(E22/E13,0)</f>
        <v>1.9185178310922627E-3</v>
      </c>
      <c r="F23" s="22">
        <f>(E23-D23)*100</f>
        <v>-0.15942821093306506</v>
      </c>
    </row>
    <row r="24" spans="1:25" x14ac:dyDescent="0.4">
      <c r="A24" s="10"/>
      <c r="B24" s="54" t="s">
        <v>27</v>
      </c>
      <c r="C24" s="58" t="s">
        <v>20</v>
      </c>
      <c r="D24" s="66">
        <f>'[2]Anexo_1.1_Limites Estratégicos '!$E$24</f>
        <v>158036.54999999999</v>
      </c>
      <c r="E24" s="44">
        <f>'[1]4 - RESULTADOS E DESEMP. OP'!L12+'[1]4 - RESULTADOS E DESEMP. OP'!L16+'[1]4 - RESULTADOS E DESEMP. OP'!L15</f>
        <v>91131.3</v>
      </c>
      <c r="F24" s="22">
        <f>IFERROR(E24/D24*100,0)</f>
        <v>57.66469845108616</v>
      </c>
      <c r="H24" s="68"/>
    </row>
    <row r="25" spans="1:25" x14ac:dyDescent="0.4">
      <c r="A25" s="10"/>
      <c r="B25" s="54"/>
      <c r="C25" s="55" t="s">
        <v>22</v>
      </c>
      <c r="D25" s="56">
        <f>IFERROR(D24/D13,0)</f>
        <v>0.11103015668492854</v>
      </c>
      <c r="E25" s="56">
        <f>IFERROR(E24/E13,0)</f>
        <v>6.9934809608247328E-2</v>
      </c>
      <c r="F25" s="22">
        <f>(E25-D25)*100</f>
        <v>-4.1095347076681206</v>
      </c>
    </row>
    <row r="26" spans="1:25" x14ac:dyDescent="0.4">
      <c r="A26" s="10"/>
      <c r="B26" s="69" t="s">
        <v>28</v>
      </c>
      <c r="C26" s="58" t="s">
        <v>20</v>
      </c>
      <c r="D26" s="66">
        <f>'[2]Anexo_1.1_Limites Estratégicos '!$E$26</f>
        <v>28467.32</v>
      </c>
      <c r="E26" s="44">
        <f>'[1]4 - RESULTADOS E DESEMP. OP'!L17</f>
        <v>0</v>
      </c>
      <c r="F26" s="22">
        <f>IFERROR(E26/D26*100,0)</f>
        <v>0</v>
      </c>
    </row>
    <row r="27" spans="1:25" x14ac:dyDescent="0.4">
      <c r="A27" s="10"/>
      <c r="B27" s="69"/>
      <c r="C27" s="55" t="s">
        <v>22</v>
      </c>
      <c r="D27" s="70">
        <f>IFERROR(D26/D13,0)</f>
        <v>0.02</v>
      </c>
      <c r="E27" s="70">
        <f>IFERROR(E26/E13,0)</f>
        <v>0</v>
      </c>
      <c r="F27" s="22">
        <f>(E27-D27)*100</f>
        <v>-2</v>
      </c>
    </row>
    <row r="28" spans="1:25" x14ac:dyDescent="0.4">
      <c r="A28" s="10"/>
      <c r="B28" s="71" t="s">
        <v>29</v>
      </c>
      <c r="C28" s="58" t="s">
        <v>20</v>
      </c>
      <c r="D28" s="59">
        <f>'[2]Anexo_1.1_Limites Estratégicos '!$E$28</f>
        <v>28467.32</v>
      </c>
      <c r="E28" s="25">
        <f>'[1]4 - RESULTADOS E DESEMP. OP'!L19</f>
        <v>0</v>
      </c>
      <c r="F28" s="22">
        <f>IFERROR(E28/D28*100,0)</f>
        <v>0</v>
      </c>
    </row>
    <row r="29" spans="1:25" ht="27" thickBot="1" x14ac:dyDescent="0.45">
      <c r="A29" s="28"/>
      <c r="B29" s="72"/>
      <c r="C29" s="63" t="s">
        <v>22</v>
      </c>
      <c r="D29" s="64">
        <f>IFERROR(D28/D13,0)</f>
        <v>0.02</v>
      </c>
      <c r="E29" s="64">
        <f>IFERROR(E28/E13,0)</f>
        <v>0</v>
      </c>
      <c r="F29" s="22">
        <f>(E29-D29)*100</f>
        <v>-2</v>
      </c>
    </row>
    <row r="30" spans="1:25" ht="27" thickBot="1" x14ac:dyDescent="0.45">
      <c r="A30" s="73"/>
      <c r="B30" s="74"/>
      <c r="C30" s="34"/>
      <c r="D30" s="75"/>
      <c r="E30" s="75"/>
      <c r="F30" s="60"/>
    </row>
    <row r="31" spans="1:25" s="79" customFormat="1" x14ac:dyDescent="0.4">
      <c r="A31" s="76" t="s">
        <v>30</v>
      </c>
      <c r="B31" s="77"/>
      <c r="C31" s="77"/>
      <c r="D31" s="77"/>
      <c r="E31" s="77"/>
      <c r="F31" s="77"/>
      <c r="G31" s="77"/>
      <c r="H31" s="77"/>
      <c r="I31" s="77"/>
      <c r="J31" s="77"/>
      <c r="K31" s="77"/>
      <c r="L31" s="78"/>
    </row>
    <row r="32" spans="1:25" s="83" customFormat="1" ht="409.5" customHeight="1" thickBot="1" x14ac:dyDescent="0.3">
      <c r="A32" s="80" t="s">
        <v>31</v>
      </c>
      <c r="B32" s="81"/>
      <c r="C32" s="81"/>
      <c r="D32" s="81"/>
      <c r="E32" s="81"/>
      <c r="F32" s="81"/>
      <c r="G32" s="81"/>
      <c r="H32" s="81"/>
      <c r="I32" s="81"/>
      <c r="J32" s="81"/>
      <c r="K32" s="81"/>
      <c r="L32" s="82"/>
    </row>
  </sheetData>
  <mergeCells count="28">
    <mergeCell ref="B28:B29"/>
    <mergeCell ref="A31:L31"/>
    <mergeCell ref="A32:L32"/>
    <mergeCell ref="B18:B19"/>
    <mergeCell ref="G18:H19"/>
    <mergeCell ref="B20:B21"/>
    <mergeCell ref="B22:B23"/>
    <mergeCell ref="B24:B25"/>
    <mergeCell ref="B26:B27"/>
    <mergeCell ref="H11:I11"/>
    <mergeCell ref="B12:C12"/>
    <mergeCell ref="G12:H12"/>
    <mergeCell ref="B13:C13"/>
    <mergeCell ref="A15:A29"/>
    <mergeCell ref="B15:C15"/>
    <mergeCell ref="G15:I15"/>
    <mergeCell ref="B16:B17"/>
    <mergeCell ref="G16:H17"/>
    <mergeCell ref="A6:L6"/>
    <mergeCell ref="A8:A13"/>
    <mergeCell ref="B8:C8"/>
    <mergeCell ref="G8:G11"/>
    <mergeCell ref="H8:I8"/>
    <mergeCell ref="B9:C9"/>
    <mergeCell ref="H9:I9"/>
    <mergeCell ref="B10:C10"/>
    <mergeCell ref="H10:I10"/>
    <mergeCell ref="B11:C11"/>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Planilhas</vt:lpstr>
      </vt:variant>
      <vt:variant>
        <vt:i4>2</vt:i4>
      </vt:variant>
    </vt:vector>
  </HeadingPairs>
  <TitlesOfParts>
    <vt:vector size="2" baseType="lpstr">
      <vt:lpstr>Indicadores e Metas 2018</vt:lpstr>
      <vt:lpstr>Limites Estratégicos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Gaf 02</dc:creator>
  <cp:lastModifiedBy>Gaf 02</cp:lastModifiedBy>
  <dcterms:created xsi:type="dcterms:W3CDTF">2015-06-05T18:19:34Z</dcterms:created>
  <dcterms:modified xsi:type="dcterms:W3CDTF">2020-12-21T12:41:13Z</dcterms:modified>
</cp:coreProperties>
</file>