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fileSharing readOnlyRecommended="1"/>
  <workbookPr/>
  <mc:AlternateContent xmlns:mc="http://schemas.openxmlformats.org/markup-compatibility/2006">
    <mc:Choice Requires="x15">
      <x15ac:absPath xmlns:x15ac="http://schemas.microsoft.com/office/spreadsheetml/2010/11/ac" url="C:\Users\Gaf 02\Desktop\CAU RN\TRANSPARÊNCIA\2020\PLANEJAMENTO\1. METAS E RESULTADOS\"/>
    </mc:Choice>
  </mc:AlternateContent>
  <xr:revisionPtr revIDLastSave="0" documentId="13_ncr:1_{2A440D6F-F2C5-4799-8A36-A5BB952B7535}" xr6:coauthVersionLast="45" xr6:coauthVersionMax="45" xr10:uidLastSave="{00000000-0000-0000-0000-000000000000}"/>
  <bookViews>
    <workbookView xWindow="-120" yWindow="-120" windowWidth="20730" windowHeight="11160" activeTab="1" xr2:uid="{00000000-000D-0000-FFFF-FFFF00000000}"/>
  </bookViews>
  <sheets>
    <sheet name="Indicadores e Metas - 1SEM 2020" sheetId="1" r:id="rId1"/>
    <sheet name="Limites Estrat - 1SEM 2020" sheetId="2" r:id="rId2"/>
  </sheets>
  <externalReferences>
    <externalReference r:id="rId3"/>
    <externalReference r:id="rId4"/>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2" l="1"/>
  <c r="F28" i="2" s="1"/>
  <c r="D28" i="2"/>
  <c r="F26" i="2"/>
  <c r="E26" i="2"/>
  <c r="D26" i="2"/>
  <c r="E24" i="2"/>
  <c r="D24" i="2"/>
  <c r="E22" i="2"/>
  <c r="D22" i="2"/>
  <c r="E20" i="2"/>
  <c r="F20" i="2" s="1"/>
  <c r="D20" i="2"/>
  <c r="M18" i="2"/>
  <c r="N18" i="2" s="1"/>
  <c r="L18" i="2"/>
  <c r="L19" i="2" s="1"/>
  <c r="E18" i="2"/>
  <c r="D18" i="2"/>
  <c r="L16" i="2"/>
  <c r="L17" i="2" s="1"/>
  <c r="E16" i="2"/>
  <c r="F16" i="2" s="1"/>
  <c r="D16" i="2"/>
  <c r="F12" i="2"/>
  <c r="E12" i="2"/>
  <c r="D12" i="2"/>
  <c r="M11" i="2"/>
  <c r="L11" i="2"/>
  <c r="N11" i="2" s="1"/>
  <c r="D11" i="2"/>
  <c r="D13" i="2" s="1"/>
  <c r="M10" i="2"/>
  <c r="L10" i="2"/>
  <c r="N10" i="2" s="1"/>
  <c r="E10" i="2"/>
  <c r="F10" i="2" s="1"/>
  <c r="D10" i="2"/>
  <c r="M9" i="2"/>
  <c r="N9" i="2" s="1"/>
  <c r="L9" i="2"/>
  <c r="E9" i="2"/>
  <c r="E11" i="2" s="1"/>
  <c r="D9" i="2"/>
  <c r="F37" i="1"/>
  <c r="F35" i="1"/>
  <c r="F31" i="1"/>
  <c r="F28" i="1"/>
  <c r="F26" i="1"/>
  <c r="E23" i="1"/>
  <c r="F21" i="1"/>
  <c r="E21" i="1"/>
  <c r="F16" i="1"/>
  <c r="E13" i="1"/>
  <c r="F10" i="1"/>
  <c r="E10" i="1"/>
  <c r="F8" i="1"/>
  <c r="E8" i="1"/>
  <c r="D25" i="2" l="1"/>
  <c r="E13" i="2"/>
  <c r="F11" i="2"/>
  <c r="D27" i="2"/>
  <c r="D19" i="2"/>
  <c r="D21" i="2"/>
  <c r="D17" i="2"/>
  <c r="E23" i="2"/>
  <c r="F23" i="2" s="1"/>
  <c r="D29" i="2"/>
  <c r="E19" i="2"/>
  <c r="F19" i="2" s="1"/>
  <c r="D23" i="2"/>
  <c r="F22" i="2"/>
  <c r="F18" i="2"/>
  <c r="F24" i="2"/>
  <c r="M16" i="2"/>
  <c r="M19" i="2"/>
  <c r="N19" i="2" s="1"/>
  <c r="F9" i="2"/>
  <c r="N16" i="2" l="1"/>
  <c r="M17" i="2"/>
  <c r="N17" i="2" s="1"/>
  <c r="E29" i="2"/>
  <c r="F29" i="2" s="1"/>
  <c r="E27" i="2"/>
  <c r="F27" i="2" s="1"/>
  <c r="E17" i="2"/>
  <c r="F17" i="2" s="1"/>
  <c r="F13" i="2"/>
  <c r="E21" i="2"/>
  <c r="F21" i="2" s="1"/>
  <c r="E25" i="2"/>
  <c r="F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Tania Mara Chaves Daldegan</author>
    <author>Marcos</author>
    <author>Marcos Cristino</author>
  </authors>
  <commentList>
    <comment ref="E7" authorId="0" shapeId="0" xr:uid="{862D2E7B-D830-4274-8EA4-DA73C2985F99}">
      <text>
        <r>
          <rPr>
            <b/>
            <sz val="24"/>
            <color indexed="81"/>
            <rFont val="Segoe UI"/>
            <family val="2"/>
          </rPr>
          <t>Meta da Programação 2020.</t>
        </r>
      </text>
    </comment>
    <comment ref="E12" authorId="0" shapeId="0" xr:uid="{DE682E8A-F2C1-47C3-9CC7-730AB03D7456}">
      <text>
        <r>
          <rPr>
            <b/>
            <sz val="24"/>
            <color indexed="81"/>
            <rFont val="Segoe UI"/>
            <family val="2"/>
          </rPr>
          <t>Meta da Programação 2020.</t>
        </r>
      </text>
    </comment>
    <comment ref="E15" authorId="0" shapeId="0" xr:uid="{25BA381D-44C2-4632-ABC9-BE75CA90CA3F}">
      <text>
        <r>
          <rPr>
            <b/>
            <sz val="24"/>
            <color indexed="81"/>
            <rFont val="Segoe UI"/>
            <family val="2"/>
          </rPr>
          <t>Meta da Programação 2020.</t>
        </r>
      </text>
    </comment>
    <comment ref="E16" authorId="1" shapeId="0" xr:uid="{4006729A-929D-4B2B-8083-0864CE8E7C23}">
      <text>
        <r>
          <rPr>
            <b/>
            <sz val="9"/>
            <color indexed="81"/>
            <rFont val="Segoe UI"/>
            <family val="2"/>
          </rPr>
          <t>Marcos:</t>
        </r>
        <r>
          <rPr>
            <sz val="9"/>
            <color indexed="81"/>
            <rFont val="Segoe UI"/>
            <family val="2"/>
          </rPr>
          <t xml:space="preserve">
Valor ajustado, calculado sobre o orçamento total, não sobre a Receita de arrecadação.
Validar</t>
        </r>
      </text>
    </comment>
    <comment ref="E18" authorId="0" shapeId="0" xr:uid="{DBC4EC7A-EE4A-4446-AE1D-0E064A839F81}">
      <text>
        <r>
          <rPr>
            <b/>
            <sz val="24"/>
            <color indexed="81"/>
            <rFont val="Segoe UI"/>
            <family val="2"/>
          </rPr>
          <t>Meta da Programação 2020.</t>
        </r>
      </text>
    </comment>
    <comment ref="E20" authorId="0" shapeId="0" xr:uid="{1E1AB31F-70FE-40F6-B02F-583E1B0FD7F3}">
      <text>
        <r>
          <rPr>
            <b/>
            <sz val="24"/>
            <color indexed="81"/>
            <rFont val="Segoe UI"/>
            <family val="2"/>
          </rPr>
          <t>Meta da Programação 2020.</t>
        </r>
      </text>
    </comment>
    <comment ref="E25" authorId="0" shapeId="0" xr:uid="{0F107366-3A12-460F-A4B4-D1AE850D936D}">
      <text>
        <r>
          <rPr>
            <b/>
            <sz val="24"/>
            <color indexed="81"/>
            <rFont val="Segoe UI"/>
            <family val="2"/>
          </rPr>
          <t>Meta da Programação 2020.</t>
        </r>
      </text>
    </comment>
    <comment ref="E30" authorId="0" shapeId="0" xr:uid="{EEFED836-FAC3-4E1C-A112-AE432B6990C7}">
      <text>
        <r>
          <rPr>
            <b/>
            <sz val="24"/>
            <color indexed="81"/>
            <rFont val="Segoe UI"/>
            <family val="2"/>
          </rPr>
          <t>Meta da Programação 2020.</t>
        </r>
      </text>
    </comment>
    <comment ref="F33" authorId="2" shapeId="0" xr:uid="{0AA4F2CA-2CBC-4C77-BD7F-1FD9D80252D6}">
      <text>
        <r>
          <rPr>
            <b/>
            <sz val="9"/>
            <color indexed="81"/>
            <rFont val="Segoe UI"/>
            <family val="2"/>
          </rPr>
          <t>Marcos Cristino:</t>
        </r>
        <r>
          <rPr>
            <sz val="9"/>
            <color indexed="81"/>
            <rFont val="Segoe UI"/>
            <family val="2"/>
          </rPr>
          <t xml:space="preserve">
Ajustar.
Utiliza-se o valor Total  com Depesas de Pessoal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Gustavo Milhomem Brito Menezes</author>
    <author>Tania Mara Chaves Daldegan</author>
    <author>Marcos Cristino</author>
  </authors>
  <commentList>
    <comment ref="B9" authorId="0" shapeId="0" xr:uid="{B17B475B-7B65-4108-80DD-73932D3F6C88}">
      <text>
        <r>
          <rPr>
            <b/>
            <sz val="11"/>
            <color indexed="81"/>
            <rFont val="Tahoma"/>
            <family val="2"/>
          </rPr>
          <t>Vinculada as Receitas de Arrecadação do Anexo 1.1 - Usos e Fonte excluídos os valores das anuidades de exercícios anteriores</t>
        </r>
        <r>
          <rPr>
            <sz val="11"/>
            <color indexed="81"/>
            <rFont val="Tahoma"/>
            <family val="2"/>
          </rPr>
          <t xml:space="preserve">
</t>
        </r>
      </text>
    </comment>
    <comment ref="B10" authorId="0" shapeId="0" xr:uid="{224D7C1B-52B0-48F1-9FFB-E79FA3D42CC2}">
      <text>
        <r>
          <rPr>
            <b/>
            <sz val="9"/>
            <color indexed="81"/>
            <rFont val="Tahoma"/>
            <family val="2"/>
          </rPr>
          <t>Apenas para os Cau Básicos. O valor total deve ser igual do que consta nas Diretrizes da Programação 2020.</t>
        </r>
        <r>
          <rPr>
            <sz val="9"/>
            <color indexed="81"/>
            <rFont val="Tahoma"/>
            <family val="2"/>
          </rPr>
          <t xml:space="preserve">
</t>
        </r>
      </text>
    </comment>
    <comment ref="M10" authorId="1" shapeId="0" xr:uid="{E2557BF6-79EC-4B8F-A8AF-864A9194ECCE}">
      <text>
        <r>
          <rPr>
            <b/>
            <sz val="14"/>
            <color indexed="81"/>
            <rFont val="Tahoma"/>
            <family val="2"/>
          </rPr>
          <t>Detalhar o valor no campo das justificativas</t>
        </r>
        <r>
          <rPr>
            <sz val="9"/>
            <color indexed="81"/>
            <rFont val="Tahoma"/>
            <family val="2"/>
          </rPr>
          <t xml:space="preserve">
</t>
        </r>
      </text>
    </comment>
    <comment ref="B11" authorId="0" shapeId="0" xr:uid="{25011B82-6559-406F-8B4F-6E72B79165A2}">
      <text>
        <r>
          <rPr>
            <b/>
            <sz val="9"/>
            <color indexed="81"/>
            <rFont val="Tahoma"/>
            <family val="2"/>
          </rPr>
          <t>= Receita de Arrecadação + Recurso do Fundo de Apoio</t>
        </r>
        <r>
          <rPr>
            <sz val="9"/>
            <color indexed="81"/>
            <rFont val="Tahoma"/>
            <family val="2"/>
          </rPr>
          <t xml:space="preserve">
</t>
        </r>
      </text>
    </comment>
    <comment ref="B12" authorId="0" shapeId="0" xr:uid="{A624C937-83CC-42D3-9892-3763E31B8F4D}">
      <text>
        <r>
          <rPr>
            <b/>
            <sz val="9"/>
            <color indexed="81"/>
            <rFont val="Tahoma"/>
            <family val="2"/>
          </rPr>
          <t>Vinculada as Receitas de Arrecadação do Anexo 1.1 - Usos e Fontes</t>
        </r>
      </text>
    </comment>
    <comment ref="B13" authorId="0" shapeId="0" xr:uid="{CF4B03A2-E991-4D02-8547-47083362AC67}">
      <text>
        <r>
          <rPr>
            <b/>
            <sz val="9"/>
            <color indexed="81"/>
            <rFont val="Tahoma"/>
            <family val="2"/>
          </rPr>
          <t>RAL= Receita de Arrecadação + Fundo de Apoio (apenas CAU Básicos) - Aportes ( CSC + FA)</t>
        </r>
      </text>
    </comment>
    <comment ref="F16" authorId="1" shapeId="0" xr:uid="{38BD6C10-403B-4098-B9DC-EF5D83774615}">
      <text>
        <r>
          <rPr>
            <b/>
            <sz val="9"/>
            <color indexed="81"/>
            <rFont val="Segoe UI"/>
            <family val="2"/>
          </rPr>
          <t>É percentual (%)</t>
        </r>
        <r>
          <rPr>
            <sz val="9"/>
            <color indexed="81"/>
            <rFont val="Segoe UI"/>
            <family val="2"/>
          </rPr>
          <t xml:space="preserve">
</t>
        </r>
      </text>
    </comment>
    <comment ref="H16" authorId="2" shapeId="0" xr:uid="{C4431AA3-3D19-469A-9085-F9597F5D4615}">
      <text>
        <r>
          <rPr>
            <b/>
            <sz val="9"/>
            <color indexed="81"/>
            <rFont val="Segoe UI"/>
            <family val="2"/>
          </rPr>
          <t>Marcos Cristino:</t>
        </r>
        <r>
          <rPr>
            <sz val="9"/>
            <color indexed="81"/>
            <rFont val="Segoe UI"/>
            <family val="2"/>
          </rPr>
          <t xml:space="preserve">
Verificar o valor após o ajuste solicitado no Quadro GERAL (CSC - Fiscalização)</t>
        </r>
      </text>
    </comment>
    <comment ref="F17" authorId="1" shapeId="0" xr:uid="{DA77DD95-0007-4372-B962-38C611635C77}">
      <text>
        <r>
          <rPr>
            <b/>
            <sz val="9"/>
            <color indexed="81"/>
            <rFont val="Segoe UI"/>
            <family val="2"/>
          </rPr>
          <t>É ponto percentual (pp)</t>
        </r>
        <r>
          <rPr>
            <sz val="9"/>
            <color indexed="81"/>
            <rFont val="Segoe UI"/>
            <family val="2"/>
          </rPr>
          <t xml:space="preserve">
</t>
        </r>
      </text>
    </comment>
    <comment ref="F18" authorId="1" shapeId="0" xr:uid="{ED300B4A-C5AF-46F5-BFA5-CF1FCBB43344}">
      <text>
        <r>
          <rPr>
            <b/>
            <sz val="9"/>
            <color indexed="81"/>
            <rFont val="Segoe UI"/>
            <family val="2"/>
          </rPr>
          <t>É percentual (%)</t>
        </r>
        <r>
          <rPr>
            <sz val="9"/>
            <color indexed="81"/>
            <rFont val="Segoe UI"/>
            <family val="2"/>
          </rPr>
          <t xml:space="preserve">
</t>
        </r>
      </text>
    </comment>
    <comment ref="H18" authorId="2" shapeId="0" xr:uid="{C6460E0E-A740-4EFD-813C-F05BB554F11C}">
      <text>
        <r>
          <rPr>
            <b/>
            <sz val="9"/>
            <color indexed="81"/>
            <rFont val="Segoe UI"/>
            <family val="2"/>
          </rPr>
          <t>Marcos Cristino:</t>
        </r>
        <r>
          <rPr>
            <sz val="9"/>
            <color indexed="81"/>
            <rFont val="Segoe UI"/>
            <family val="2"/>
          </rPr>
          <t xml:space="preserve">
Verificar o valor após o ajuste solicitado no Quadro GERAL (CSC - Atendimento)</t>
        </r>
      </text>
    </comment>
    <comment ref="L18" authorId="2" shapeId="0" xr:uid="{E10A3378-B977-4825-8172-4ECB3C9FF026}">
      <text>
        <r>
          <rPr>
            <b/>
            <sz val="9"/>
            <color indexed="81"/>
            <rFont val="Segoe UI"/>
            <family val="2"/>
          </rPr>
          <t>Marcos Cristino:</t>
        </r>
        <r>
          <rPr>
            <sz val="9"/>
            <color indexed="81"/>
            <rFont val="Segoe UI"/>
            <family val="2"/>
          </rPr>
          <t xml:space="preserve">
Ajustado de acordo com o Parecer da Programação 2020.
VALIDAR</t>
        </r>
      </text>
    </comment>
    <comment ref="F19" authorId="1" shapeId="0" xr:uid="{92E99335-895B-4011-ACD4-3A3B5748376D}">
      <text>
        <r>
          <rPr>
            <b/>
            <sz val="9"/>
            <color indexed="81"/>
            <rFont val="Segoe UI"/>
            <family val="2"/>
          </rPr>
          <t>É ponto percentual (pp)</t>
        </r>
        <r>
          <rPr>
            <sz val="9"/>
            <color indexed="81"/>
            <rFont val="Segoe UI"/>
            <family val="2"/>
          </rPr>
          <t xml:space="preserve">
</t>
        </r>
      </text>
    </comment>
    <comment ref="F20" authorId="1" shapeId="0" xr:uid="{E8FD6858-0B9D-4E3A-A184-150B4EED75B7}">
      <text>
        <r>
          <rPr>
            <b/>
            <sz val="9"/>
            <color indexed="81"/>
            <rFont val="Segoe UI"/>
            <family val="2"/>
          </rPr>
          <t>É percentual (%)</t>
        </r>
        <r>
          <rPr>
            <sz val="9"/>
            <color indexed="81"/>
            <rFont val="Segoe UI"/>
            <family val="2"/>
          </rPr>
          <t xml:space="preserve">
</t>
        </r>
      </text>
    </comment>
    <comment ref="F21" authorId="1" shapeId="0" xr:uid="{ECBB32AC-97C5-40C4-AEB1-E002DEEC5510}">
      <text>
        <r>
          <rPr>
            <b/>
            <sz val="9"/>
            <color indexed="81"/>
            <rFont val="Segoe UI"/>
            <family val="2"/>
          </rPr>
          <t>É ponto percentual (pp)</t>
        </r>
        <r>
          <rPr>
            <sz val="9"/>
            <color indexed="81"/>
            <rFont val="Segoe UI"/>
            <family val="2"/>
          </rPr>
          <t xml:space="preserve">
</t>
        </r>
      </text>
    </comment>
    <comment ref="F22" authorId="1" shapeId="0" xr:uid="{55FF490D-A845-48CF-BBDA-F18AFFDCDDD8}">
      <text>
        <r>
          <rPr>
            <b/>
            <sz val="9"/>
            <color indexed="81"/>
            <rFont val="Segoe UI"/>
            <family val="2"/>
          </rPr>
          <t>É percentual (%)</t>
        </r>
        <r>
          <rPr>
            <sz val="9"/>
            <color indexed="81"/>
            <rFont val="Segoe UI"/>
            <family val="2"/>
          </rPr>
          <t xml:space="preserve">
</t>
        </r>
      </text>
    </comment>
    <comment ref="F23" authorId="1" shapeId="0" xr:uid="{227A9191-8175-4914-A34A-BD32E6FB952F}">
      <text>
        <r>
          <rPr>
            <b/>
            <sz val="9"/>
            <color indexed="81"/>
            <rFont val="Segoe UI"/>
            <family val="2"/>
          </rPr>
          <t>É ponto percentual (pp)</t>
        </r>
        <r>
          <rPr>
            <sz val="9"/>
            <color indexed="81"/>
            <rFont val="Segoe UI"/>
            <family val="2"/>
          </rPr>
          <t xml:space="preserve">
</t>
        </r>
      </text>
    </comment>
    <comment ref="E24" authorId="2" shapeId="0" xr:uid="{02916B05-2339-4661-87A0-2FD146BEDE79}">
      <text>
        <r>
          <rPr>
            <b/>
            <sz val="9"/>
            <color indexed="81"/>
            <rFont val="Segoe UI"/>
            <family val="2"/>
          </rPr>
          <t>Marcos Cristino:</t>
        </r>
        <r>
          <rPr>
            <sz val="9"/>
            <color indexed="81"/>
            <rFont val="Segoe UI"/>
            <family val="2"/>
          </rPr>
          <t xml:space="preserve">
Falta incluir o Projeto da Sede que está com obj estratégico vinculado ao atendimento</t>
        </r>
      </text>
    </comment>
    <comment ref="F24" authorId="1" shapeId="0" xr:uid="{4273DF4F-A29A-43B9-8E64-54B99816F9B5}">
      <text>
        <r>
          <rPr>
            <b/>
            <sz val="9"/>
            <color indexed="81"/>
            <rFont val="Segoe UI"/>
            <family val="2"/>
          </rPr>
          <t>É percentual (%)</t>
        </r>
        <r>
          <rPr>
            <sz val="9"/>
            <color indexed="81"/>
            <rFont val="Segoe UI"/>
            <family val="2"/>
          </rPr>
          <t xml:space="preserve">
</t>
        </r>
      </text>
    </comment>
    <comment ref="F25" authorId="1" shapeId="0" xr:uid="{E01604FE-F271-45AB-BD74-77A05919026D}">
      <text>
        <r>
          <rPr>
            <b/>
            <sz val="9"/>
            <color indexed="81"/>
            <rFont val="Segoe UI"/>
            <family val="2"/>
          </rPr>
          <t>É ponto percentual (pp)</t>
        </r>
        <r>
          <rPr>
            <sz val="9"/>
            <color indexed="81"/>
            <rFont val="Segoe UI"/>
            <family val="2"/>
          </rPr>
          <t xml:space="preserve">
</t>
        </r>
      </text>
    </comment>
    <comment ref="F26" authorId="1" shapeId="0" xr:uid="{54C30F20-1C93-4B56-80D9-C6F2ED51B257}">
      <text>
        <r>
          <rPr>
            <b/>
            <sz val="9"/>
            <color indexed="81"/>
            <rFont val="Segoe UI"/>
            <family val="2"/>
          </rPr>
          <t>É percentual (%)</t>
        </r>
        <r>
          <rPr>
            <sz val="9"/>
            <color indexed="81"/>
            <rFont val="Segoe UI"/>
            <family val="2"/>
          </rPr>
          <t xml:space="preserve">
</t>
        </r>
      </text>
    </comment>
    <comment ref="F27" authorId="1" shapeId="0" xr:uid="{2A5C594C-4EE2-4A9B-B45C-6BF7D26C9906}">
      <text>
        <r>
          <rPr>
            <b/>
            <sz val="9"/>
            <color indexed="81"/>
            <rFont val="Segoe UI"/>
            <family val="2"/>
          </rPr>
          <t>É ponto percentual (pp)</t>
        </r>
        <r>
          <rPr>
            <sz val="9"/>
            <color indexed="81"/>
            <rFont val="Segoe UI"/>
            <family val="2"/>
          </rPr>
          <t xml:space="preserve">
</t>
        </r>
      </text>
    </comment>
    <comment ref="F28" authorId="1" shapeId="0" xr:uid="{08B0FF14-C98D-424C-A5B0-4D57D9996E1F}">
      <text>
        <r>
          <rPr>
            <b/>
            <sz val="9"/>
            <color indexed="81"/>
            <rFont val="Segoe UI"/>
            <family val="2"/>
          </rPr>
          <t>É percentual (%)</t>
        </r>
        <r>
          <rPr>
            <sz val="9"/>
            <color indexed="81"/>
            <rFont val="Segoe UI"/>
            <family val="2"/>
          </rPr>
          <t xml:space="preserve">
</t>
        </r>
      </text>
    </comment>
    <comment ref="F29" authorId="1" shapeId="0" xr:uid="{9DC15CD6-1C6B-4911-A216-8FE2CFAAEEE9}">
      <text>
        <r>
          <rPr>
            <b/>
            <sz val="9"/>
            <color indexed="81"/>
            <rFont val="Segoe UI"/>
            <family val="2"/>
          </rPr>
          <t>É ponto percentual (pp)</t>
        </r>
        <r>
          <rPr>
            <sz val="9"/>
            <color indexed="81"/>
            <rFont val="Segoe UI"/>
            <family val="2"/>
          </rPr>
          <t xml:space="preserve">
</t>
        </r>
      </text>
    </comment>
  </commentList>
</comments>
</file>

<file path=xl/sharedStrings.xml><?xml version="1.0" encoding="utf-8"?>
<sst xmlns="http://schemas.openxmlformats.org/spreadsheetml/2006/main" count="163" uniqueCount="96">
  <si>
    <t>CONSELHO DE ARQUITETURA E URBANISMO DO RIO GRANDE DO NORTE - CAU/RN</t>
  </si>
  <si>
    <t>Indicadores Institucionais e de Resultado (agrupados por objetivo estratégico) - Metas</t>
  </si>
  <si>
    <t>B- INDICADORES DE RESULTADO</t>
  </si>
  <si>
    <t>Tornar a fiscalização um vetor de melhoria do exercício da Arquitetura e Urbanismo</t>
  </si>
  <si>
    <t xml:space="preserve">Fórmula </t>
  </si>
  <si>
    <t xml:space="preserve">Periodicidade </t>
  </si>
  <si>
    <t>Meta 2020</t>
  </si>
  <si>
    <t>Meta 2020 Reprogramado</t>
  </si>
  <si>
    <t>NOVOS OBJETIVOS NACIONAIS - DIRETRIZES 2020</t>
  </si>
  <si>
    <r>
      <t xml:space="preserve">Índice da capacidade de fiscalização (%) - </t>
    </r>
    <r>
      <rPr>
        <b/>
        <sz val="20"/>
        <rFont val="Calibri"/>
        <family val="2"/>
        <scheme val="minor"/>
      </rPr>
      <t xml:space="preserve">(CAU/UF)   </t>
    </r>
  </si>
  <si>
    <t>quantidade de serviços fiscalizados pelo CAU/UF no Ano</t>
  </si>
  <si>
    <t>x 100</t>
  </si>
  <si>
    <t>Trimestral</t>
  </si>
  <si>
    <t>número de serviços propostos a serem fiscalizados</t>
  </si>
  <si>
    <r>
      <t xml:space="preserve">Índice de RRT por mês por profissional ativo  - </t>
    </r>
    <r>
      <rPr>
        <b/>
        <sz val="20"/>
        <rFont val="Calibri"/>
        <family val="2"/>
        <scheme val="minor"/>
      </rPr>
      <t xml:space="preserve">(CAU/UF)    </t>
    </r>
  </si>
  <si>
    <r>
      <t xml:space="preserve">número total de RRT registrados </t>
    </r>
    <r>
      <rPr>
        <b/>
        <sz val="20"/>
        <rFont val="Calibri"/>
        <family val="2"/>
        <scheme val="minor"/>
      </rPr>
      <t xml:space="preserve">por mês </t>
    </r>
  </si>
  <si>
    <t>Mensal</t>
  </si>
  <si>
    <t>número total de profissionais ativos no Estado</t>
  </si>
  <si>
    <t>Assegurar a eficácia no atendimento e no relacionamento com os arquitetos e urbanistas e a sociedade</t>
  </si>
  <si>
    <t>Meta 2020 reprogramado</t>
  </si>
  <si>
    <r>
      <t xml:space="preserve">Índice de atendimento (%) - </t>
    </r>
    <r>
      <rPr>
        <b/>
        <sz val="20"/>
        <rFont val="Calibri"/>
        <family val="2"/>
        <scheme val="minor"/>
      </rPr>
      <t>(CAU/UF)</t>
    </r>
  </si>
  <si>
    <t>número de solicitações tratadas em até 30 dias</t>
  </si>
  <si>
    <t>número de solicitações</t>
  </si>
  <si>
    <t>Estimular o conhecimento, o uso de processos criativos e a difusão das melhores práticas em Arquitetura e Urbanismo</t>
  </si>
  <si>
    <r>
      <t xml:space="preserve">Índice da intenção (plano) de investimento em patrocínios (%) - </t>
    </r>
    <r>
      <rPr>
        <b/>
        <sz val="20"/>
        <rFont val="Calibri"/>
        <family val="2"/>
        <scheme val="minor"/>
      </rPr>
      <t>(CAU/UF)</t>
    </r>
  </si>
  <si>
    <t>valor orçamentário destinado a patrocínios</t>
  </si>
  <si>
    <t>Anual</t>
  </si>
  <si>
    <t>orçamento total</t>
  </si>
  <si>
    <t>Assegurar a eficácia no relacionamento e comunicação com a sociedade</t>
  </si>
  <si>
    <t xml:space="preserve">Acessos à página do CAU (Qtd.) - (CAU/UF) </t>
  </si>
  <si>
    <t>Quantidade de acessos qualificados (visitantes únicos) a página do CAU</t>
  </si>
  <si>
    <t>Promover o exercício ético e qualificado da profissão</t>
  </si>
  <si>
    <r>
      <t xml:space="preserve">Índice de escolas que possuem disciplinas com conteúdo sobre a ética profissional (%) - </t>
    </r>
    <r>
      <rPr>
        <b/>
        <sz val="20"/>
        <rFont val="Calibri"/>
        <family val="2"/>
        <charset val="1"/>
      </rPr>
      <t>(CAU/UF)</t>
    </r>
  </si>
  <si>
    <t>número de escolas do Estado com a disciplina de ética profissional na grade curricular</t>
  </si>
  <si>
    <t>número total de escolas do Estado</t>
  </si>
  <si>
    <t xml:space="preserve">Índice de eficiência na conclusão de processos éticos (%) -(CAU/UF) </t>
  </si>
  <si>
    <t>número de processos éticos concluídos em um ano</t>
  </si>
  <si>
    <t>número total de processos éticos</t>
  </si>
  <si>
    <t>Fomentar o acesso da sociedade à Arquitetura e Urbanismo</t>
  </si>
  <si>
    <r>
      <t xml:space="preserve">Índice de RRT por população (1.000 habitantes)  </t>
    </r>
    <r>
      <rPr>
        <b/>
        <sz val="20"/>
        <rFont val="Calibri"/>
        <family val="2"/>
        <scheme val="minor"/>
      </rPr>
      <t>- (CAU/UF)</t>
    </r>
  </si>
  <si>
    <t>número total de RRT do Estado</t>
  </si>
  <si>
    <t>população do Estado (1000 habitantes)</t>
  </si>
  <si>
    <r>
      <t xml:space="preserve">Índice de RRT mínimas  - </t>
    </r>
    <r>
      <rPr>
        <b/>
        <sz val="20"/>
        <rFont val="Calibri"/>
        <family val="2"/>
        <scheme val="minor"/>
      </rPr>
      <t>(CAU/UF)</t>
    </r>
  </si>
  <si>
    <t>RRT mínima</t>
  </si>
  <si>
    <t>total de RRT no Estado</t>
  </si>
  <si>
    <t>Assegurar a sustentabilidade financeira</t>
  </si>
  <si>
    <r>
      <t xml:space="preserve">Índice de receita por arquiteto e urbanista  - </t>
    </r>
    <r>
      <rPr>
        <b/>
        <sz val="20"/>
        <rFont val="Calibri"/>
        <family val="2"/>
        <scheme val="minor"/>
      </rPr>
      <t xml:space="preserve">(CAU/UF) </t>
    </r>
  </si>
  <si>
    <t>receita corrente do Estado</t>
  </si>
  <si>
    <t>Semestral e anual</t>
  </si>
  <si>
    <t>arquiteto e urbanista ativo no Estado</t>
  </si>
  <si>
    <r>
      <t xml:space="preserve">Relação receita/custo de pessoal (%) - </t>
    </r>
    <r>
      <rPr>
        <b/>
        <sz val="20"/>
        <rFont val="Calibri"/>
        <family val="2"/>
        <scheme val="minor"/>
      </rPr>
      <t>(CAU/UF)</t>
    </r>
  </si>
  <si>
    <t>custo de pessoal do Estado</t>
  </si>
  <si>
    <t xml:space="preserve">Índice de liquidez corrente (CAU/UF) </t>
  </si>
  <si>
    <t>ativo circulante</t>
  </si>
  <si>
    <t>passivo circulante</t>
  </si>
  <si>
    <r>
      <t xml:space="preserve">Índice de inadimplência pessoa física (%) - </t>
    </r>
    <r>
      <rPr>
        <b/>
        <sz val="20"/>
        <rFont val="Calibri"/>
        <family val="2"/>
        <scheme val="minor"/>
      </rPr>
      <t>(CAU/UF)</t>
    </r>
  </si>
  <si>
    <t>total de profissionais inadimplentes</t>
  </si>
  <si>
    <t>total de profissionais ativos</t>
  </si>
  <si>
    <r>
      <t xml:space="preserve">Índice de inadimplência pessoa jurídica (%) - </t>
    </r>
    <r>
      <rPr>
        <b/>
        <sz val="20"/>
        <rFont val="Calibri"/>
        <family val="2"/>
        <scheme val="minor"/>
      </rPr>
      <t>(CAU/UF)</t>
    </r>
  </si>
  <si>
    <t>total de empresas inadimplentes</t>
  </si>
  <si>
    <t>total de empresas ativas</t>
  </si>
  <si>
    <t>Anexo 2 - Limites de Aplicação dos Recursos Estratégicos - Reprogramação Ordinária de 2020</t>
  </si>
  <si>
    <t>BASE DE CÁLCULO</t>
  </si>
  <si>
    <t>APLICAÇÕES DE RECURSOS</t>
  </si>
  <si>
    <t>Reprogramação
 2020</t>
  </si>
  <si>
    <t>1a Reprog Extraordinária 2020</t>
  </si>
  <si>
    <t>Variação (%)</t>
  </si>
  <si>
    <t xml:space="preserve">FOLHA DE PAGAMENTO </t>
  </si>
  <si>
    <t>Variação
(%)</t>
  </si>
  <si>
    <t>1. Receita de Arrecadação do Exercício</t>
  </si>
  <si>
    <t>A. Pessoal e Encargos (Valores totais)</t>
  </si>
  <si>
    <t>2. Recursos do fundo de apoio (CAU Básico)</t>
  </si>
  <si>
    <t>B. Valor total das rescisões contratuais, auxílio alimentação, auxílio transporte, plano de saúde e demais benefícios.</t>
  </si>
  <si>
    <t>3. Soma (1+2)</t>
  </si>
  <si>
    <t>C. Receitas Correntes</t>
  </si>
  <si>
    <t>4. Aportes ao Fundo de Apoio</t>
  </si>
  <si>
    <t>5.  Receita da Arrecadação Líquida (RAL = 3 - 4)</t>
  </si>
  <si>
    <t xml:space="preserve">BASE DE CÁLCULO </t>
  </si>
  <si>
    <t>LIMITES</t>
  </si>
  <si>
    <t>Variação</t>
  </si>
  <si>
    <t xml:space="preserve">Variação </t>
  </si>
  <si>
    <r>
      <t xml:space="preserve">Fiscalização
</t>
    </r>
    <r>
      <rPr>
        <b/>
        <sz val="14"/>
        <color rgb="FF009999"/>
        <rFont val="Calibri"/>
        <family val="2"/>
      </rPr>
      <t xml:space="preserve">(mínimo de 15 % do total da RAL)    </t>
    </r>
    <r>
      <rPr>
        <b/>
        <sz val="14"/>
        <color indexed="8"/>
        <rFont val="Calibri"/>
        <family val="2"/>
      </rPr>
      <t xml:space="preserve">                                                                     </t>
    </r>
  </si>
  <si>
    <t>Valor</t>
  </si>
  <si>
    <r>
      <t xml:space="preserve"> Despesas com Pessoal </t>
    </r>
    <r>
      <rPr>
        <b/>
        <sz val="14"/>
        <color indexed="57"/>
        <rFont val="Calibri"/>
        <family val="2"/>
      </rPr>
      <t>(máximo de 55% sobre as Receitas Correntes. Não considerar o valor total das rescisões contratuais, auxílio alimentação, auxílio transporte, plano de saúde e demais benefícios)</t>
    </r>
  </si>
  <si>
    <t xml:space="preserve">% </t>
  </si>
  <si>
    <r>
      <t xml:space="preserve">Atendimento
</t>
    </r>
    <r>
      <rPr>
        <b/>
        <sz val="14"/>
        <color indexed="21"/>
        <rFont val="Calibri"/>
        <family val="2"/>
      </rPr>
      <t>(mínimo de 10 % do total da RAL)</t>
    </r>
  </si>
  <si>
    <t xml:space="preserve">Capacitação (mínimo de 2%  e máximo de 4%  do valor total das respectivas folhas de pagamento -salários, encargos e benefícios)                  </t>
  </si>
  <si>
    <r>
      <t xml:space="preserve">Comunicação
</t>
    </r>
    <r>
      <rPr>
        <b/>
        <sz val="14"/>
        <color indexed="21"/>
        <rFont val="Calibri"/>
        <family val="2"/>
      </rPr>
      <t xml:space="preserve">(mínimo de 3% do total da RAL)             </t>
    </r>
    <r>
      <rPr>
        <b/>
        <sz val="14"/>
        <color indexed="57"/>
        <rFont val="Calibri"/>
        <family val="2"/>
      </rPr>
      <t xml:space="preserve">                                                                                </t>
    </r>
  </si>
  <si>
    <t>OBS: De acordo com a Deliberação DPAEBR Nº 004-01/2020 - "Vedada a inobservância de aplicação do percentual mínimo, referenciado na Receita de Arrecadação Líquida (RAL), de 15% (quinze por cento) nas atividades de Fiscalização, os órgãos deliberativos dos CAU/UF poderão, mediante as justificativas próprias, flexibilizar a aplicação de recursos mínimos e máximos na Reprogramação do Plano de Ação e Orçamento de 2020."</t>
  </si>
  <si>
    <r>
      <t xml:space="preserve">Patrocínio
</t>
    </r>
    <r>
      <rPr>
        <b/>
        <sz val="14"/>
        <color indexed="21"/>
        <rFont val="Calibri"/>
        <family val="2"/>
      </rPr>
      <t xml:space="preserve">(máximo de 5% do total da RAL)   </t>
    </r>
    <r>
      <rPr>
        <b/>
        <sz val="14"/>
        <color indexed="10"/>
        <rFont val="Calibri"/>
        <family val="2"/>
      </rPr>
      <t xml:space="preserve">      </t>
    </r>
    <r>
      <rPr>
        <b/>
        <sz val="14"/>
        <color indexed="8"/>
        <rFont val="Calibri"/>
        <family val="2"/>
      </rPr>
      <t xml:space="preserve">                                                                            </t>
    </r>
  </si>
  <si>
    <r>
      <t xml:space="preserve">Objetivos Estratégicos Locais             </t>
    </r>
    <r>
      <rPr>
        <b/>
        <sz val="14"/>
        <color indexed="21"/>
        <rFont val="Calibri"/>
        <family val="2"/>
      </rPr>
      <t xml:space="preserve"> </t>
    </r>
    <r>
      <rPr>
        <b/>
        <sz val="14"/>
        <color rgb="FFFF0000"/>
        <rFont val="Calibri"/>
        <family val="2"/>
      </rPr>
      <t xml:space="preserve"> </t>
    </r>
    <r>
      <rPr>
        <b/>
        <sz val="14"/>
        <color rgb="FF008080"/>
        <rFont val="Calibri"/>
        <family val="2"/>
      </rPr>
      <t xml:space="preserve">(mínimo de 6 % do total da RAL) </t>
    </r>
    <r>
      <rPr>
        <b/>
        <sz val="14"/>
        <color indexed="21"/>
        <rFont val="Calibri"/>
        <family val="2"/>
      </rPr>
      <t xml:space="preserve">                        </t>
    </r>
  </si>
  <si>
    <r>
      <t xml:space="preserve">Assistência Técnica                            </t>
    </r>
    <r>
      <rPr>
        <b/>
        <sz val="14"/>
        <color rgb="FF008080"/>
        <rFont val="Calibri"/>
        <family val="2"/>
        <scheme val="minor"/>
      </rPr>
      <t xml:space="preserve">(mínimo de 2% do total da RAL) </t>
    </r>
    <r>
      <rPr>
        <b/>
        <sz val="14"/>
        <color theme="1"/>
        <rFont val="Calibri"/>
        <family val="2"/>
        <scheme val="minor"/>
      </rPr>
      <t xml:space="preserve">   </t>
    </r>
  </si>
  <si>
    <r>
      <t xml:space="preserve">Reserva de Contingência                          </t>
    </r>
    <r>
      <rPr>
        <b/>
        <sz val="14"/>
        <color indexed="21"/>
        <rFont val="Calibri"/>
        <family val="2"/>
      </rPr>
      <t xml:space="preserve">(até 2 % do total da RAL)              </t>
    </r>
  </si>
  <si>
    <t>COMENTÁRIOS/JUSTIFICATIVAS :</t>
  </si>
  <si>
    <t xml:space="preserve">Quanto aos limites estratégicos, cabe tecer algumas considerações. O plano submetido contempla o atendimento de todos os limites estratégicos previstos nas Diretrizes da Reprogramação Orçamentária 2020, à exceção de dois limites: i. o percentual máximo de comprometimento de receitas correntes com gastos de ligados à folha de pagamento, de 55%; ii. o percentual mínimo de destinação de 2% dos valores atinentes à folha de pagamento para investimento em capacitação de pessoal.
Em relação ao primeiro, na presente reprogramação extraordinária 2020 o nosso percentual previsto de comprometimento das receitas correntes com folha de pagamento restou em 62,57%. Nesse sentido, cabe destacar que tal percentual decorre do cenário excepcional de queda de arrecadação causado pela COVID-19. Embora o Conselho tenha procedido à varias medidas para contenção de despesas, com cancelamento de eventos, campanhas, projetos, gastos com diárias e passagens, renegociação de contratos, entre outros, optamos por não realizar alterações em nossa folha de pagamento em decorrência do cenário, por entendermos que o mesmo é transitório e diante do impacto humano da adoção de tais medidas.
Já em relação ao segundo, verifica-se que a programação de despesas com capacitação de pessoal corresponde à 1,42% dos gastos com folha de pagamento. Neste liame, destacamos que houve a necessidade de cancelamento de ações de capacitação dentro do segundo semestre, sobretudo diante da necessidade de cortes de despesas, diante do cenário de queda acentuada de arrecadação ocasionado pela pandemia do COVID-19.
Por derradeiro, cabe destacar o valor programado de R$ 1.093,02, a título de benefícios. Trata-se de valor destinado a custear o pagamento do benefício de auxílio transporte para 1 (um) colaborador do Conselho que fez a requisição do mesmo. 
 </t>
  </si>
  <si>
    <t>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</si>
</sst>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
    <numFmt numFmtId="166" formatCode="_(* #,##0.0_);_(* \(#,##0.0\);_(* &quot;-&quot;??_);_(@_)"/>
    <numFmt numFmtId="167" formatCode="_-* #,##0_-;\-* #,##0_-;_-* &quot;-&quot;??_-;_-@_-"/>
  </numFmts>
  <fonts count="35" x14ac:knownFonts="1">
    <font>
      <sz val="11"/>
      <color theme="1"/>
      <name val="Calibri"/>
      <family val="2"/>
      <scheme val="minor"/>
    </font>
    <font>
      <sz val="11"/>
      <color theme="1"/>
      <name val="Calibri"/>
      <family val="2"/>
      <scheme val="minor"/>
    </font>
    <font>
      <sz val="18"/>
      <color theme="1"/>
      <name val="Calibri"/>
      <family val="2"/>
      <scheme val="minor"/>
    </font>
    <font>
      <b/>
      <sz val="20"/>
      <color theme="0"/>
      <name val="Calibri"/>
      <family val="2"/>
      <scheme val="minor"/>
    </font>
    <font>
      <b/>
      <sz val="20"/>
      <color theme="0" tint="-4.9989318521683403E-2"/>
      <name val="Calibri"/>
      <family val="2"/>
      <scheme val="minor"/>
    </font>
    <font>
      <sz val="20"/>
      <color theme="1"/>
      <name val="Calibri"/>
      <family val="2"/>
      <scheme val="minor"/>
    </font>
    <font>
      <sz val="18"/>
      <color theme="0"/>
      <name val="Calibri"/>
      <family val="2"/>
      <scheme val="minor"/>
    </font>
    <font>
      <sz val="20"/>
      <name val="Calibri"/>
      <family val="2"/>
      <scheme val="minor"/>
    </font>
    <font>
      <b/>
      <sz val="20"/>
      <name val="Calibri"/>
      <family val="2"/>
      <scheme val="minor"/>
    </font>
    <font>
      <b/>
      <sz val="20"/>
      <name val="Calibri"/>
      <family val="2"/>
      <charset val="1"/>
    </font>
    <font>
      <sz val="11"/>
      <color rgb="FF000000"/>
      <name val="Calibri"/>
      <family val="2"/>
      <charset val="1"/>
    </font>
    <font>
      <sz val="20"/>
      <name val="Calibri"/>
      <family val="2"/>
      <charset val="1"/>
    </font>
    <font>
      <sz val="20"/>
      <name val="Arial"/>
      <family val="2"/>
    </font>
    <font>
      <b/>
      <sz val="24"/>
      <color indexed="81"/>
      <name val="Segoe UI"/>
      <family val="2"/>
    </font>
    <font>
      <b/>
      <sz val="9"/>
      <color indexed="81"/>
      <name val="Segoe UI"/>
      <family val="2"/>
    </font>
    <font>
      <sz val="9"/>
      <color indexed="81"/>
      <name val="Segoe UI"/>
      <family val="2"/>
    </font>
    <font>
      <sz val="14"/>
      <color theme="1"/>
      <name val="Calibri"/>
      <family val="2"/>
      <scheme val="minor"/>
    </font>
    <font>
      <b/>
      <sz val="14"/>
      <color theme="0"/>
      <name val="Calibri"/>
      <family val="2"/>
      <scheme val="minor"/>
    </font>
    <font>
      <b/>
      <sz val="13"/>
      <color theme="0"/>
      <name val="Calibri"/>
      <family val="2"/>
      <scheme val="minor"/>
    </font>
    <font>
      <sz val="12"/>
      <color theme="1"/>
      <name val="Calibri"/>
      <family val="2"/>
      <scheme val="minor"/>
    </font>
    <font>
      <b/>
      <sz val="14"/>
      <name val="Calibri"/>
      <family val="2"/>
      <scheme val="minor"/>
    </font>
    <font>
      <b/>
      <sz val="14"/>
      <color theme="1"/>
      <name val="Calibri"/>
      <family val="2"/>
      <scheme val="minor"/>
    </font>
    <font>
      <b/>
      <sz val="14"/>
      <color rgb="FF009999"/>
      <name val="Calibri"/>
      <family val="2"/>
    </font>
    <font>
      <b/>
      <sz val="14"/>
      <color indexed="8"/>
      <name val="Calibri"/>
      <family val="2"/>
    </font>
    <font>
      <b/>
      <sz val="14"/>
      <color indexed="57"/>
      <name val="Calibri"/>
      <family val="2"/>
    </font>
    <font>
      <b/>
      <sz val="14"/>
      <color indexed="21"/>
      <name val="Calibri"/>
      <family val="2"/>
    </font>
    <font>
      <b/>
      <sz val="14"/>
      <color indexed="10"/>
      <name val="Calibri"/>
      <family val="2"/>
    </font>
    <font>
      <b/>
      <sz val="14"/>
      <color rgb="FFFF0000"/>
      <name val="Calibri"/>
      <family val="2"/>
    </font>
    <font>
      <b/>
      <sz val="14"/>
      <color rgb="FF008080"/>
      <name val="Calibri"/>
      <family val="2"/>
    </font>
    <font>
      <b/>
      <sz val="14"/>
      <color rgb="FF008080"/>
      <name val="Calibri"/>
      <family val="2"/>
      <scheme val="minor"/>
    </font>
    <font>
      <b/>
      <sz val="11"/>
      <color indexed="81"/>
      <name val="Tahoma"/>
      <family val="2"/>
    </font>
    <font>
      <sz val="11"/>
      <color indexed="81"/>
      <name val="Tahoma"/>
      <family val="2"/>
    </font>
    <font>
      <b/>
      <sz val="9"/>
      <color indexed="81"/>
      <name val="Tahoma"/>
      <family val="2"/>
    </font>
    <font>
      <sz val="9"/>
      <color indexed="81"/>
      <name val="Tahoma"/>
      <family val="2"/>
    </font>
    <font>
      <b/>
      <sz val="14"/>
      <color indexed="81"/>
      <name val="Tahoma"/>
      <family val="2"/>
    </font>
  </fonts>
  <fills count="13">
    <fill>
      <patternFill patternType="none"/>
    </fill>
    <fill>
      <patternFill patternType="gray125"/>
    </fill>
    <fill>
      <patternFill patternType="solid">
        <fgColor theme="0"/>
        <bgColor indexed="64"/>
      </patternFill>
    </fill>
    <fill>
      <patternFill patternType="solid">
        <fgColor rgb="FF008080"/>
        <bgColor indexed="64"/>
      </patternFill>
    </fill>
    <fill>
      <patternFill patternType="solid">
        <fgColor theme="0"/>
        <bgColor rgb="FFF2F2F2"/>
      </patternFill>
    </fill>
    <fill>
      <patternFill patternType="solid">
        <fgColor rgb="FFFFFFFF"/>
        <bgColor rgb="FFF2F2F2"/>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BDD1C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theme="1" tint="0.499984740745262"/>
      </left>
      <right style="thin">
        <color theme="1" tint="0.499984740745262"/>
      </right>
      <top style="thin">
        <color theme="1"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indexed="64"/>
      </top>
      <bottom style="thin">
        <color indexed="64"/>
      </bottom>
      <diagonal/>
    </border>
    <border>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right style="thin">
        <color theme="1" tint="0.499984740745262"/>
      </right>
      <top/>
      <bottom style="thin">
        <color theme="1" tint="0.499984740745262"/>
      </bottom>
      <diagonal/>
    </border>
    <border>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indexed="64"/>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cellStyleXfs>
  <cellXfs count="145">
    <xf numFmtId="0" fontId="0" fillId="0" borderId="0" xfId="0"/>
    <xf numFmtId="0" fontId="0" fillId="0" borderId="0" xfId="0" applyAlignment="1">
      <alignment horizontal="center"/>
    </xf>
    <xf numFmtId="0" fontId="0" fillId="0" borderId="0" xfId="0" applyAlignment="1">
      <alignment horizontal="center" vertical="center"/>
    </xf>
    <xf numFmtId="0" fontId="2" fillId="0" borderId="0" xfId="0" applyFont="1"/>
    <xf numFmtId="0" fontId="2" fillId="2" borderId="0" xfId="0" applyFont="1" applyFill="1" applyAlignment="1">
      <alignment horizontal="center"/>
    </xf>
    <xf numFmtId="0" fontId="2" fillId="0" borderId="0" xfId="0" applyFont="1" applyAlignment="1">
      <alignment horizontal="center" vertical="center"/>
    </xf>
    <xf numFmtId="0" fontId="3" fillId="3" borderId="1"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5" fillId="0" borderId="0" xfId="0" applyFont="1" applyAlignment="1">
      <alignment horizontal="center" vertical="center"/>
    </xf>
    <xf numFmtId="0" fontId="3" fillId="3" borderId="3"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7" fillId="2" borderId="7" xfId="0" applyFont="1" applyFill="1" applyBorder="1" applyAlignment="1">
      <alignment vertical="center" wrapText="1"/>
    </xf>
    <xf numFmtId="0" fontId="7" fillId="2" borderId="8" xfId="0" applyFont="1" applyFill="1" applyBorder="1" applyAlignment="1">
      <alignment horizontal="center" wrapText="1"/>
    </xf>
    <xf numFmtId="0" fontId="7" fillId="2" borderId="9" xfId="0" applyFont="1" applyFill="1" applyBorder="1" applyAlignment="1">
      <alignment horizontal="center" vertical="center" wrapText="1"/>
    </xf>
    <xf numFmtId="0" fontId="7" fillId="2" borderId="7" xfId="0" applyFont="1" applyFill="1" applyBorder="1" applyAlignment="1">
      <alignment horizontal="center" vertical="center" wrapText="1"/>
    </xf>
    <xf numFmtId="10" fontId="5" fillId="0" borderId="3" xfId="0" applyNumberFormat="1" applyFont="1" applyBorder="1" applyAlignment="1">
      <alignment horizontal="center" vertical="center"/>
    </xf>
    <xf numFmtId="10" fontId="5" fillId="0" borderId="7" xfId="0" applyNumberFormat="1" applyFont="1" applyBorder="1" applyAlignment="1">
      <alignment horizontal="center" vertical="center"/>
    </xf>
    <xf numFmtId="0" fontId="7" fillId="2" borderId="10" xfId="0" applyFont="1" applyFill="1" applyBorder="1" applyAlignment="1">
      <alignment vertical="center" wrapText="1"/>
    </xf>
    <xf numFmtId="0" fontId="7" fillId="2" borderId="11" xfId="0" applyFont="1" applyFill="1" applyBorder="1" applyAlignment="1">
      <alignment horizontal="center" vertical="top" wrapText="1"/>
    </xf>
    <xf numFmtId="0" fontId="7"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10" fontId="5" fillId="0" borderId="10" xfId="0" applyNumberFormat="1" applyFont="1" applyBorder="1" applyAlignment="1">
      <alignment horizontal="center" vertical="center"/>
    </xf>
    <xf numFmtId="0" fontId="7" fillId="2" borderId="13" xfId="0" applyFont="1" applyFill="1" applyBorder="1" applyAlignment="1">
      <alignment horizontal="center" wrapText="1"/>
    </xf>
    <xf numFmtId="0" fontId="7" fillId="2" borderId="14" xfId="0" applyFont="1" applyFill="1" applyBorder="1" applyAlignment="1">
      <alignment horizontal="center" wrapText="1"/>
    </xf>
    <xf numFmtId="2" fontId="5" fillId="0" borderId="3" xfId="0" applyNumberFormat="1" applyFont="1" applyBorder="1" applyAlignment="1">
      <alignment horizontal="center" vertical="center"/>
    </xf>
    <xf numFmtId="2" fontId="5" fillId="0" borderId="10" xfId="0" applyNumberFormat="1" applyFont="1" applyBorder="1" applyAlignment="1">
      <alignment horizontal="center" vertical="center"/>
    </xf>
    <xf numFmtId="0" fontId="7" fillId="2" borderId="11" xfId="0" applyFont="1" applyFill="1" applyBorder="1" applyAlignment="1">
      <alignment horizontal="center" vertical="top" wrapText="1"/>
    </xf>
    <xf numFmtId="0" fontId="7" fillId="2" borderId="15" xfId="0" applyFont="1" applyFill="1" applyBorder="1" applyAlignment="1">
      <alignment horizontal="center" vertical="top" wrapText="1"/>
    </xf>
    <xf numFmtId="2" fontId="5" fillId="0" borderId="7" xfId="0" applyNumberFormat="1" applyFont="1" applyBorder="1" applyAlignment="1">
      <alignment horizontal="center" vertical="center"/>
    </xf>
    <xf numFmtId="0" fontId="7" fillId="0" borderId="10" xfId="0" applyFont="1" applyBorder="1" applyAlignment="1">
      <alignment horizontal="left" vertical="center" wrapText="1"/>
    </xf>
    <xf numFmtId="0" fontId="7" fillId="0" borderId="8" xfId="0" applyFont="1" applyBorder="1" applyAlignment="1">
      <alignment horizont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9" fontId="5" fillId="0" borderId="10" xfId="0" applyNumberFormat="1" applyFont="1" applyBorder="1" applyAlignment="1">
      <alignment horizontal="center" vertical="center"/>
    </xf>
    <xf numFmtId="0" fontId="7" fillId="0" borderId="11" xfId="0" applyFont="1" applyBorder="1" applyAlignment="1">
      <alignment horizontal="center" vertical="top" wrapText="1"/>
    </xf>
    <xf numFmtId="0" fontId="5" fillId="0" borderId="10" xfId="0" applyFont="1" applyBorder="1" applyAlignment="1">
      <alignment horizontal="center" vertical="center"/>
    </xf>
    <xf numFmtId="0" fontId="7" fillId="2" borderId="10" xfId="0" applyFont="1" applyFill="1" applyBorder="1" applyAlignment="1">
      <alignment vertical="center" wrapText="1"/>
    </xf>
    <xf numFmtId="0" fontId="5" fillId="2" borderId="10" xfId="0" applyFont="1" applyFill="1" applyBorder="1" applyAlignment="1">
      <alignment horizontal="center" vertical="center" wrapText="1"/>
    </xf>
    <xf numFmtId="0" fontId="5" fillId="0" borderId="10" xfId="0" applyFont="1" applyBorder="1" applyAlignment="1">
      <alignment horizontal="center" vertical="center"/>
    </xf>
    <xf numFmtId="0" fontId="7" fillId="2" borderId="10" xfId="0" applyFont="1" applyFill="1" applyBorder="1" applyAlignment="1">
      <alignment horizontal="left" vertical="center" wrapText="1"/>
    </xf>
    <xf numFmtId="0" fontId="11" fillId="4" borderId="8" xfId="3" applyFont="1" applyFill="1" applyBorder="1" applyAlignment="1">
      <alignment horizontal="center" wrapText="1"/>
    </xf>
    <xf numFmtId="0" fontId="11" fillId="4" borderId="12"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top" wrapText="1"/>
    </xf>
    <xf numFmtId="0" fontId="11" fillId="5" borderId="10" xfId="3" applyFont="1" applyFill="1" applyBorder="1" applyAlignment="1">
      <alignment horizontal="left" vertical="center" wrapText="1"/>
    </xf>
    <xf numFmtId="0" fontId="11" fillId="5" borderId="13" xfId="3" applyFont="1" applyFill="1" applyBorder="1" applyAlignment="1">
      <alignment horizontal="center" wrapText="1"/>
    </xf>
    <xf numFmtId="0" fontId="11" fillId="5" borderId="12" xfId="3" applyFont="1" applyFill="1" applyBorder="1" applyAlignment="1">
      <alignment horizontal="center" vertical="center" wrapText="1"/>
    </xf>
    <xf numFmtId="0" fontId="11" fillId="5" borderId="10" xfId="3" applyFont="1" applyFill="1" applyBorder="1" applyAlignment="1">
      <alignment horizontal="center" vertical="center" wrapText="1"/>
    </xf>
    <xf numFmtId="0" fontId="11" fillId="5" borderId="11" xfId="3" applyFont="1" applyFill="1" applyBorder="1" applyAlignment="1">
      <alignment horizontal="center" vertical="top" wrapText="1"/>
    </xf>
    <xf numFmtId="0" fontId="7" fillId="2" borderId="3" xfId="0" applyFont="1" applyFill="1" applyBorder="1" applyAlignment="1">
      <alignment horizontal="left" vertical="center" wrapText="1"/>
    </xf>
    <xf numFmtId="0" fontId="7" fillId="2" borderId="8" xfId="0" applyFont="1" applyFill="1" applyBorder="1" applyAlignment="1">
      <alignment horizontal="center" wrapText="1"/>
    </xf>
    <xf numFmtId="0" fontId="7" fillId="2" borderId="16" xfId="0" applyFont="1" applyFill="1" applyBorder="1" applyAlignment="1">
      <alignment horizontal="center" wrapText="1"/>
    </xf>
    <xf numFmtId="0" fontId="7" fillId="2" borderId="3" xfId="0" applyFont="1" applyFill="1" applyBorder="1" applyAlignment="1">
      <alignment horizontal="center" vertical="center" wrapText="1"/>
    </xf>
    <xf numFmtId="2" fontId="5" fillId="0" borderId="17" xfId="0" applyNumberFormat="1" applyFont="1" applyBorder="1" applyAlignment="1">
      <alignment horizontal="center" vertical="center"/>
    </xf>
    <xf numFmtId="0" fontId="7" fillId="2" borderId="7" xfId="0" applyFont="1" applyFill="1" applyBorder="1" applyAlignment="1">
      <alignment horizontal="left" vertical="center" wrapText="1"/>
    </xf>
    <xf numFmtId="0" fontId="7" fillId="2" borderId="13" xfId="0" applyFont="1" applyFill="1" applyBorder="1" applyAlignment="1">
      <alignment horizontal="center" wrapText="1"/>
    </xf>
    <xf numFmtId="0" fontId="12" fillId="0" borderId="18" xfId="0" applyFont="1" applyBorder="1" applyAlignment="1">
      <alignment horizontal="center" vertical="center" wrapText="1"/>
    </xf>
    <xf numFmtId="0" fontId="12" fillId="0" borderId="15" xfId="0" applyFont="1" applyBorder="1" applyAlignment="1">
      <alignment horizontal="center" vertical="center" wrapText="1"/>
    </xf>
    <xf numFmtId="0" fontId="7" fillId="2" borderId="19" xfId="0" applyFont="1" applyFill="1" applyBorder="1" applyAlignment="1">
      <alignment horizontal="center" wrapText="1"/>
    </xf>
    <xf numFmtId="0" fontId="7" fillId="2" borderId="7" xfId="0" applyFont="1" applyFill="1" applyBorder="1" applyAlignment="1">
      <alignment horizontal="center" vertical="top" wrapText="1"/>
    </xf>
    <xf numFmtId="164" fontId="5" fillId="0" borderId="10" xfId="0" applyNumberFormat="1" applyFont="1" applyBorder="1" applyAlignment="1">
      <alignment horizontal="center" vertical="center"/>
    </xf>
    <xf numFmtId="164" fontId="7" fillId="0" borderId="10" xfId="0" applyNumberFormat="1" applyFont="1" applyBorder="1" applyAlignment="1">
      <alignment horizontal="center" vertical="center"/>
    </xf>
    <xf numFmtId="164" fontId="0" fillId="0" borderId="0" xfId="0" applyNumberFormat="1" applyAlignment="1">
      <alignment horizontal="center" vertical="center"/>
    </xf>
    <xf numFmtId="0" fontId="7" fillId="2" borderId="20" xfId="0" applyFont="1" applyFill="1" applyBorder="1" applyAlignment="1">
      <alignment horizontal="center" wrapText="1"/>
    </xf>
    <xf numFmtId="164" fontId="5" fillId="0" borderId="3" xfId="0" applyNumberFormat="1" applyFont="1" applyBorder="1" applyAlignment="1">
      <alignment horizontal="center" vertical="center"/>
    </xf>
    <xf numFmtId="164" fontId="5" fillId="0" borderId="21" xfId="0" applyNumberFormat="1" applyFont="1" applyBorder="1" applyAlignment="1">
      <alignment horizontal="center" vertical="center"/>
    </xf>
    <xf numFmtId="0" fontId="16" fillId="2" borderId="0" xfId="0" applyFont="1" applyFill="1"/>
    <xf numFmtId="0" fontId="16" fillId="2" borderId="0" xfId="0" applyFont="1" applyFill="1" applyAlignment="1">
      <alignment horizontal="right"/>
    </xf>
    <xf numFmtId="0" fontId="16" fillId="2" borderId="0" xfId="0" applyFont="1" applyFill="1" applyAlignment="1">
      <alignment horizontal="right" vertical="center"/>
    </xf>
    <xf numFmtId="0" fontId="16" fillId="2" borderId="0" xfId="0" applyFont="1" applyFill="1" applyAlignment="1">
      <alignment wrapText="1"/>
    </xf>
    <xf numFmtId="0" fontId="0" fillId="2" borderId="0" xfId="0" applyFill="1" applyAlignment="1">
      <alignment wrapText="1"/>
    </xf>
    <xf numFmtId="0" fontId="0" fillId="2" borderId="0" xfId="0" applyFill="1"/>
    <xf numFmtId="0" fontId="17" fillId="3" borderId="1" xfId="0" applyFont="1" applyFill="1" applyBorder="1" applyAlignment="1" applyProtection="1">
      <alignment horizontal="left" vertical="center"/>
      <protection locked="0"/>
    </xf>
    <xf numFmtId="0" fontId="17" fillId="3" borderId="1" xfId="0" applyFont="1" applyFill="1" applyBorder="1" applyAlignment="1">
      <alignment horizontal="center" vertical="center" textRotation="90"/>
    </xf>
    <xf numFmtId="41" fontId="17" fillId="3" borderId="1" xfId="0" applyNumberFormat="1" applyFont="1" applyFill="1" applyBorder="1" applyAlignment="1">
      <alignment horizontal="center" vertical="center" wrapText="1"/>
    </xf>
    <xf numFmtId="41" fontId="18" fillId="6" borderId="1" xfId="0" applyNumberFormat="1" applyFont="1" applyFill="1" applyBorder="1" applyAlignment="1">
      <alignment horizontal="center" vertical="center" wrapText="1"/>
    </xf>
    <xf numFmtId="41" fontId="17" fillId="6" borderId="1" xfId="0" applyNumberFormat="1" applyFont="1" applyFill="1" applyBorder="1" applyAlignment="1">
      <alignment horizontal="center" vertical="center" wrapText="1"/>
    </xf>
    <xf numFmtId="41" fontId="17" fillId="3" borderId="1" xfId="0" applyNumberFormat="1" applyFont="1" applyFill="1" applyBorder="1" applyAlignment="1">
      <alignment horizontal="center" vertical="center" wrapText="1"/>
    </xf>
    <xf numFmtId="164" fontId="16" fillId="0" borderId="0" xfId="2" applyNumberFormat="1" applyFont="1" applyFill="1" applyBorder="1" applyAlignment="1">
      <alignment horizontal="right" vertical="center" wrapText="1"/>
    </xf>
    <xf numFmtId="0" fontId="19" fillId="0" borderId="0" xfId="0" applyFont="1" applyAlignment="1">
      <alignment horizontal="right" vertical="center"/>
    </xf>
    <xf numFmtId="41" fontId="16" fillId="2" borderId="0" xfId="0" applyNumberFormat="1" applyFont="1" applyFill="1" applyAlignment="1">
      <alignment wrapText="1"/>
    </xf>
    <xf numFmtId="0" fontId="19" fillId="2" borderId="0" xfId="0" applyFont="1" applyFill="1" applyAlignment="1">
      <alignment wrapText="1"/>
    </xf>
    <xf numFmtId="0" fontId="19" fillId="2" borderId="0" xfId="0" applyFont="1" applyFill="1"/>
    <xf numFmtId="0" fontId="20" fillId="7" borderId="1" xfId="0" applyFont="1" applyFill="1" applyBorder="1" applyAlignment="1">
      <alignment horizontal="left" vertical="center"/>
    </xf>
    <xf numFmtId="43" fontId="21" fillId="8" borderId="1" xfId="1" applyFont="1" applyFill="1" applyBorder="1" applyAlignment="1" applyProtection="1">
      <alignment horizontal="left" vertical="center" wrapText="1"/>
    </xf>
    <xf numFmtId="166" fontId="21" fillId="8" borderId="1" xfId="1" applyNumberFormat="1" applyFont="1" applyFill="1" applyBorder="1" applyAlignment="1" applyProtection="1">
      <alignment horizontal="left" vertical="center" wrapText="1"/>
    </xf>
    <xf numFmtId="43" fontId="16" fillId="0" borderId="0" xfId="1" applyFont="1" applyFill="1" applyBorder="1" applyAlignment="1">
      <alignment horizontal="right" vertical="center" wrapText="1"/>
    </xf>
    <xf numFmtId="43" fontId="19" fillId="0" borderId="0" xfId="0" applyNumberFormat="1" applyFont="1" applyAlignment="1">
      <alignment horizontal="right" vertical="center"/>
    </xf>
    <xf numFmtId="41" fontId="21" fillId="2" borderId="1" xfId="0" applyNumberFormat="1" applyFont="1" applyFill="1" applyBorder="1" applyAlignment="1">
      <alignment horizontal="left" vertical="center" wrapText="1"/>
    </xf>
    <xf numFmtId="43" fontId="21" fillId="2" borderId="1" xfId="1" applyFont="1" applyFill="1" applyBorder="1" applyAlignment="1">
      <alignment horizontal="right" vertical="center" wrapText="1"/>
    </xf>
    <xf numFmtId="43" fontId="21" fillId="9" borderId="1" xfId="1" applyFont="1" applyFill="1" applyBorder="1" applyAlignment="1">
      <alignment horizontal="right" vertical="center" wrapText="1"/>
    </xf>
    <xf numFmtId="166" fontId="21" fillId="8" borderId="1" xfId="1" applyNumberFormat="1" applyFont="1" applyFill="1" applyBorder="1" applyAlignment="1">
      <alignment horizontal="right" vertical="center" wrapText="1"/>
    </xf>
    <xf numFmtId="43" fontId="16" fillId="2" borderId="0" xfId="1" applyFont="1" applyFill="1" applyAlignment="1">
      <alignment vertical="center" wrapText="1"/>
    </xf>
    <xf numFmtId="43" fontId="19" fillId="2" borderId="0" xfId="0" applyNumberFormat="1" applyFont="1" applyFill="1" applyAlignment="1">
      <alignment horizontal="right"/>
    </xf>
    <xf numFmtId="0" fontId="20" fillId="2" borderId="1" xfId="0" applyFont="1" applyFill="1" applyBorder="1" applyAlignment="1">
      <alignment horizontal="left" vertical="center"/>
    </xf>
    <xf numFmtId="43" fontId="21" fillId="2" borderId="1" xfId="1" applyFont="1" applyFill="1" applyBorder="1" applyAlignment="1">
      <alignment horizontal="left" vertical="center" wrapText="1"/>
    </xf>
    <xf numFmtId="43" fontId="21" fillId="10" borderId="1" xfId="1" applyFont="1" applyFill="1" applyBorder="1" applyAlignment="1">
      <alignment horizontal="left" vertical="center" wrapText="1"/>
    </xf>
    <xf numFmtId="41" fontId="17" fillId="3" borderId="1" xfId="0" applyNumberFormat="1" applyFont="1" applyFill="1" applyBorder="1" applyAlignment="1">
      <alignment horizontal="left" vertical="center" wrapText="1"/>
    </xf>
    <xf numFmtId="43" fontId="17" fillId="3" borderId="1" xfId="1" applyFont="1" applyFill="1" applyBorder="1" applyAlignment="1">
      <alignment horizontal="left" vertical="center" wrapText="1"/>
    </xf>
    <xf numFmtId="166" fontId="17" fillId="3" borderId="1" xfId="1" applyNumberFormat="1" applyFont="1" applyFill="1" applyBorder="1" applyAlignment="1">
      <alignment horizontal="left" vertical="center" wrapText="1"/>
    </xf>
    <xf numFmtId="43" fontId="21" fillId="8" borderId="1" xfId="1" applyFont="1" applyFill="1" applyBorder="1" applyAlignment="1">
      <alignment horizontal="left" vertical="center" wrapText="1"/>
    </xf>
    <xf numFmtId="43" fontId="21" fillId="9" borderId="1" xfId="1" applyFont="1" applyFill="1" applyBorder="1" applyAlignment="1">
      <alignment horizontal="left" vertical="center" wrapText="1"/>
    </xf>
    <xf numFmtId="166" fontId="21" fillId="8" borderId="1" xfId="1" applyNumberFormat="1" applyFont="1" applyFill="1" applyBorder="1" applyAlignment="1">
      <alignment horizontal="left" vertical="center" wrapText="1"/>
    </xf>
    <xf numFmtId="0" fontId="21" fillId="2" borderId="0" xfId="0" applyFont="1" applyFill="1" applyAlignment="1">
      <alignment horizontal="center" vertical="center" wrapText="1"/>
    </xf>
    <xf numFmtId="41" fontId="21" fillId="2" borderId="0" xfId="0" applyNumberFormat="1" applyFont="1" applyFill="1" applyAlignment="1">
      <alignment horizontal="center" vertical="center" wrapText="1"/>
    </xf>
    <xf numFmtId="167" fontId="21" fillId="2" borderId="0" xfId="1" applyNumberFormat="1" applyFont="1" applyFill="1" applyBorder="1" applyAlignment="1">
      <alignment horizontal="right" vertical="center" wrapText="1"/>
    </xf>
    <xf numFmtId="167" fontId="21" fillId="11" borderId="0" xfId="1" applyNumberFormat="1" applyFont="1" applyFill="1" applyBorder="1" applyAlignment="1">
      <alignment vertical="center" wrapText="1"/>
    </xf>
    <xf numFmtId="43" fontId="19" fillId="2" borderId="0" xfId="0" applyNumberFormat="1" applyFont="1" applyFill="1" applyAlignment="1">
      <alignment horizontal="right" wrapText="1"/>
    </xf>
    <xf numFmtId="0" fontId="17" fillId="3" borderId="1" xfId="0" applyFont="1" applyFill="1" applyBorder="1" applyAlignment="1">
      <alignment horizontal="left" vertical="center" wrapText="1"/>
    </xf>
    <xf numFmtId="0" fontId="21" fillId="2" borderId="0" xfId="0" applyFont="1" applyFill="1" applyAlignment="1">
      <alignment vertical="center" wrapText="1"/>
    </xf>
    <xf numFmtId="43" fontId="21" fillId="2" borderId="0" xfId="1" applyFont="1" applyFill="1" applyBorder="1" applyAlignment="1">
      <alignment horizontal="left" vertical="center" wrapText="1"/>
    </xf>
    <xf numFmtId="41" fontId="21" fillId="2" borderId="0" xfId="0" applyNumberFormat="1" applyFont="1" applyFill="1" applyAlignment="1">
      <alignment horizontal="left" vertical="center" wrapText="1"/>
    </xf>
    <xf numFmtId="0" fontId="21" fillId="2" borderId="0" xfId="0" applyFont="1" applyFill="1" applyAlignment="1">
      <alignment horizontal="center" vertical="center" textRotation="90"/>
    </xf>
    <xf numFmtId="0" fontId="21" fillId="2" borderId="0" xfId="0" applyFont="1" applyFill="1" applyAlignment="1">
      <alignment horizontal="left" vertical="center" wrapText="1"/>
    </xf>
    <xf numFmtId="167" fontId="21" fillId="2" borderId="0" xfId="1" applyNumberFormat="1" applyFont="1" applyFill="1" applyBorder="1" applyAlignment="1">
      <alignment horizontal="left" vertical="center" wrapText="1"/>
    </xf>
    <xf numFmtId="0" fontId="21" fillId="12" borderId="1" xfId="0" applyFont="1" applyFill="1" applyBorder="1" applyAlignment="1">
      <alignment horizontal="center" vertical="center" wrapText="1"/>
    </xf>
    <xf numFmtId="41" fontId="21" fillId="2" borderId="1" xfId="0" applyNumberFormat="1" applyFont="1" applyFill="1" applyBorder="1" applyAlignment="1">
      <alignment horizontal="center" vertical="center" wrapText="1"/>
    </xf>
    <xf numFmtId="43" fontId="21" fillId="8" borderId="1" xfId="1" applyFont="1" applyFill="1" applyBorder="1" applyAlignment="1">
      <alignment horizontal="right" vertical="center" wrapText="1"/>
    </xf>
    <xf numFmtId="41" fontId="21" fillId="12" borderId="1" xfId="0" applyNumberFormat="1" applyFont="1" applyFill="1" applyBorder="1" applyAlignment="1">
      <alignment horizontal="center" vertical="center" wrapText="1"/>
    </xf>
    <xf numFmtId="164" fontId="21" fillId="8" borderId="1" xfId="1" applyNumberFormat="1" applyFont="1" applyFill="1" applyBorder="1" applyAlignment="1">
      <alignment horizontal="right" vertical="center" wrapText="1"/>
    </xf>
    <xf numFmtId="164" fontId="21" fillId="8" borderId="1" xfId="2" applyNumberFormat="1" applyFont="1" applyFill="1" applyBorder="1" applyAlignment="1">
      <alignment horizontal="right" vertical="center" wrapText="1"/>
    </xf>
    <xf numFmtId="10" fontId="21" fillId="9" borderId="1" xfId="2" applyNumberFormat="1" applyFont="1" applyFill="1" applyBorder="1" applyAlignment="1">
      <alignment horizontal="right" vertical="center" wrapText="1"/>
    </xf>
    <xf numFmtId="164" fontId="16" fillId="2" borderId="0" xfId="2" applyNumberFormat="1" applyFont="1" applyFill="1" applyAlignment="1">
      <alignment vertical="center" wrapText="1"/>
    </xf>
    <xf numFmtId="43" fontId="21" fillId="10" borderId="1" xfId="1" applyFont="1" applyFill="1" applyBorder="1" applyAlignment="1">
      <alignment horizontal="right" vertical="center" wrapText="1"/>
    </xf>
    <xf numFmtId="0" fontId="16" fillId="8" borderId="0" xfId="0" applyFont="1" applyFill="1" applyAlignment="1">
      <alignment horizontal="center" vertical="center" wrapText="1"/>
    </xf>
    <xf numFmtId="0" fontId="16" fillId="2" borderId="0" xfId="0" applyFont="1" applyFill="1" applyAlignment="1">
      <alignment horizontal="center"/>
    </xf>
    <xf numFmtId="0" fontId="17" fillId="3" borderId="22" xfId="0" applyFont="1" applyFill="1" applyBorder="1" applyAlignment="1">
      <alignment horizontal="left" vertical="center"/>
    </xf>
    <xf numFmtId="0" fontId="17" fillId="3" borderId="23" xfId="0" applyFont="1" applyFill="1" applyBorder="1" applyAlignment="1">
      <alignment horizontal="left" vertical="center"/>
    </xf>
    <xf numFmtId="0" fontId="17" fillId="3" borderId="24" xfId="0" applyFont="1" applyFill="1" applyBorder="1" applyAlignment="1">
      <alignment horizontal="left" vertical="center"/>
    </xf>
    <xf numFmtId="0" fontId="16" fillId="11" borderId="25" xfId="0" applyFont="1" applyFill="1" applyBorder="1" applyAlignment="1">
      <alignment horizontal="left" vertical="center" wrapText="1"/>
    </xf>
    <xf numFmtId="0" fontId="16" fillId="11" borderId="26" xfId="0" applyFont="1" applyFill="1" applyBorder="1" applyAlignment="1">
      <alignment horizontal="left" vertical="center" wrapText="1"/>
    </xf>
    <xf numFmtId="0" fontId="16" fillId="11" borderId="27" xfId="0" applyFont="1" applyFill="1" applyBorder="1" applyAlignment="1">
      <alignment horizontal="left" vertical="center" wrapText="1"/>
    </xf>
    <xf numFmtId="0" fontId="16" fillId="11" borderId="2" xfId="0" applyFont="1" applyFill="1" applyBorder="1" applyAlignment="1">
      <alignment horizontal="left" vertical="center" wrapText="1"/>
    </xf>
    <xf numFmtId="0" fontId="16" fillId="11" borderId="0" xfId="0" applyFont="1" applyFill="1" applyAlignment="1">
      <alignment horizontal="left" vertical="center" wrapText="1"/>
    </xf>
    <xf numFmtId="0" fontId="16" fillId="11" borderId="28" xfId="0" applyFont="1" applyFill="1" applyBorder="1" applyAlignment="1">
      <alignment horizontal="left" vertical="center" wrapText="1"/>
    </xf>
    <xf numFmtId="0" fontId="16" fillId="11" borderId="29" xfId="0" applyFont="1" applyFill="1" applyBorder="1" applyAlignment="1">
      <alignment horizontal="left" vertical="center" wrapText="1"/>
    </xf>
    <xf numFmtId="0" fontId="16" fillId="11" borderId="30" xfId="0" applyFont="1" applyFill="1" applyBorder="1" applyAlignment="1">
      <alignment horizontal="left" vertical="center" wrapText="1"/>
    </xf>
    <xf numFmtId="0" fontId="16" fillId="11" borderId="31" xfId="0" applyFont="1" applyFill="1" applyBorder="1" applyAlignment="1">
      <alignment horizontal="left" vertical="center" wrapText="1"/>
    </xf>
  </cellXfs>
  <cellStyles count="4">
    <cellStyle name="Normal" xfId="0" builtinId="0"/>
    <cellStyle name="Normal 2" xfId="3" xr:uid="{E6784E11-F79B-4BA3-996B-16C3D6B5EDA3}"/>
    <cellStyle name="Porcentagem" xfId="2"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39077</xdr:rowOff>
    </xdr:from>
    <xdr:to>
      <xdr:col>0</xdr:col>
      <xdr:colOff>6036736</xdr:colOff>
      <xdr:row>1</xdr:row>
      <xdr:rowOff>762000</xdr:rowOff>
    </xdr:to>
    <xdr:pic>
      <xdr:nvPicPr>
        <xdr:cNvPr id="2" name="Imagem 1">
          <a:extLst>
            <a:ext uri="{FF2B5EF4-FFF2-40B4-BE49-F238E27FC236}">
              <a16:creationId xmlns:a16="http://schemas.microsoft.com/office/drawing/2014/main" id="{414AE5A5-BF4D-4E20-B303-7994B697709F}"/>
            </a:ext>
          </a:extLst>
        </xdr:cNvPr>
        <xdr:cNvPicPr>
          <a:picLocks noChangeAspect="1"/>
        </xdr:cNvPicPr>
      </xdr:nvPicPr>
      <xdr:blipFill>
        <a:blip xmlns:r="http://schemas.openxmlformats.org/officeDocument/2006/relationships" r:embed="rId1"/>
        <a:stretch>
          <a:fillRect/>
        </a:stretch>
      </xdr:blipFill>
      <xdr:spPr>
        <a:xfrm>
          <a:off x="0" y="39077"/>
          <a:ext cx="6036736" cy="9134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600663</xdr:colOff>
      <xdr:row>5</xdr:row>
      <xdr:rowOff>296059</xdr:rowOff>
    </xdr:to>
    <xdr:pic>
      <xdr:nvPicPr>
        <xdr:cNvPr id="2" name="Imagem 1">
          <a:extLst>
            <a:ext uri="{FF2B5EF4-FFF2-40B4-BE49-F238E27FC236}">
              <a16:creationId xmlns:a16="http://schemas.microsoft.com/office/drawing/2014/main" id="{43E2D21B-DC3E-45BF-A2D6-5B43F75938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0463" cy="1439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f%2002/Desktop/CAU%20RN/_FINANCEIRO/OR&#199;AMENTOS%20+%20PA/2020/z.%20REPROGRAMACAO%202020%20-Extraordin&#225;ria/CAU_RN%20-1a%20Reprograma&#231;&#227;o%20Extrardin&#225;ria%202020_CAU_RN%20-%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af%2002/Desktop/CAU%20RN/_FINANCEIRO/OR&#199;AMENTOS%20+%20PA/2020/z.%20REPROGRAMACAO%202020%20-Extraordin&#225;ria/BASE%20-%20CAU_RN%20-%20Plano%20de%20A&#231;&#227;o%20Reprograma&#231;&#227;o%20Ordin&#225;ria%202020_CAU_RN%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ções Iniciais"/>
      <sheetName val="Mapa Estratégico e ODS"/>
      <sheetName val="Indicadores e Metas"/>
      <sheetName val="Conferência"/>
      <sheetName val="Quadro Geral"/>
      <sheetName val="Dem. de Emp. e Pgto 30-06"/>
      <sheetName val="Anexo 1. Usos e Fontes"/>
      <sheetName val="Anexo 3. Elemento de Despesas"/>
      <sheetName val="Anexo 2. Limites Estratégicos"/>
      <sheetName val="Valores"/>
      <sheetName val="Resumo"/>
      <sheetName val="Superávit Efetivo"/>
      <sheetName val="Ativ. 1 - Fundo de Apoio"/>
      <sheetName val="Ativ. 2  - Res. de Contigenc"/>
      <sheetName val="Ativ. 3 - CSC Fiscalizacao"/>
      <sheetName val="Ativ. 4 - CSC Atendimento"/>
      <sheetName val="Ativ. 5 - Despesas Financeiras"/>
      <sheetName val="Ativ. 6 - Atendimento"/>
      <sheetName val="Ativ. 7  Rotinas"/>
      <sheetName val="Ativ. 8 - Fiscalização"/>
      <sheetName val="Proj. 1 - Patrocinio"/>
      <sheetName val="Proj. 2 - Capacitacao Pessoal"/>
      <sheetName val="Proj 3 - Plano de Mídia"/>
      <sheetName val="Proj. 4 - Eventos"/>
      <sheetName val="Proj 5 - Reforma da Sede"/>
      <sheetName val="Proj 6 - ATHIS"/>
      <sheetName val="Proj 7 - Eleiçoes"/>
      <sheetName val="Proj 8 - AU como pol Estado"/>
      <sheetName val="AÇÕES ESTRATÉGICAS - DESCRIÇÃO "/>
      <sheetName val="Planilha1"/>
      <sheetName val="Plan1"/>
    </sheetNames>
    <sheetDataSet>
      <sheetData sheetId="0"/>
      <sheetData sheetId="1"/>
      <sheetData sheetId="2"/>
      <sheetData sheetId="3"/>
      <sheetData sheetId="4">
        <row r="17">
          <cell r="M17">
            <v>0</v>
          </cell>
        </row>
        <row r="20">
          <cell r="M20">
            <v>42482.41</v>
          </cell>
        </row>
      </sheetData>
      <sheetData sheetId="5"/>
      <sheetData sheetId="6">
        <row r="12">
          <cell r="C12">
            <v>1319748.97</v>
          </cell>
          <cell r="F12">
            <v>1403515.82</v>
          </cell>
        </row>
        <row r="13">
          <cell r="F13">
            <v>1386597.79</v>
          </cell>
        </row>
        <row r="17">
          <cell r="F17">
            <v>192304.15</v>
          </cell>
        </row>
        <row r="20">
          <cell r="F20">
            <v>11774</v>
          </cell>
        </row>
        <row r="25">
          <cell r="C25">
            <v>0</v>
          </cell>
        </row>
        <row r="29">
          <cell r="F29">
            <v>1411927.48</v>
          </cell>
        </row>
        <row r="35">
          <cell r="C35">
            <v>19960.939999999999</v>
          </cell>
          <cell r="F35">
            <v>19960.939999999999</v>
          </cell>
        </row>
      </sheetData>
      <sheetData sheetId="7">
        <row r="25">
          <cell r="G25">
            <v>879306.03</v>
          </cell>
        </row>
      </sheetData>
      <sheetData sheetId="8"/>
      <sheetData sheetId="9"/>
      <sheetData sheetId="10"/>
      <sheetData sheetId="11"/>
      <sheetData sheetId="12"/>
      <sheetData sheetId="13">
        <row r="14">
          <cell r="J14">
            <v>23371.17</v>
          </cell>
        </row>
      </sheetData>
      <sheetData sheetId="14">
        <row r="14">
          <cell r="J14">
            <v>34281.090000000004</v>
          </cell>
        </row>
      </sheetData>
      <sheetData sheetId="15">
        <row r="14">
          <cell r="J14">
            <v>4590.7700000000004</v>
          </cell>
        </row>
      </sheetData>
      <sheetData sheetId="16"/>
      <sheetData sheetId="17">
        <row r="14">
          <cell r="J14">
            <v>1093.02</v>
          </cell>
        </row>
        <row r="25">
          <cell r="J25">
            <v>208411.15000000002</v>
          </cell>
        </row>
      </sheetData>
      <sheetData sheetId="18"/>
      <sheetData sheetId="19">
        <row r="29">
          <cell r="J29">
            <v>256188.12999999998</v>
          </cell>
        </row>
      </sheetData>
      <sheetData sheetId="20">
        <row r="15">
          <cell r="J15">
            <v>0</v>
          </cell>
        </row>
      </sheetData>
      <sheetData sheetId="21">
        <row r="15">
          <cell r="J15">
            <v>12479.619999999999</v>
          </cell>
        </row>
      </sheetData>
      <sheetData sheetId="22">
        <row r="29">
          <cell r="J29">
            <v>102469.66</v>
          </cell>
        </row>
      </sheetData>
      <sheetData sheetId="23"/>
      <sheetData sheetId="24">
        <row r="17">
          <cell r="J17">
            <v>7000</v>
          </cell>
        </row>
      </sheetData>
      <sheetData sheetId="25">
        <row r="14">
          <cell r="J14">
            <v>30531.94</v>
          </cell>
        </row>
      </sheetData>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ções Iniciais"/>
      <sheetName val="Mapa Estratégico e ODS"/>
      <sheetName val="Indicadores e Metas"/>
      <sheetName val="Conferência"/>
      <sheetName val="Quadro Geral"/>
      <sheetName val="Dem. de Emp. e Pgto 30-06"/>
      <sheetName val="Anexo 1. Usos e Fontes"/>
      <sheetName val="Anexo 3. Elemento de Despesas"/>
      <sheetName val="Anexo 2. Limites Estratégicos"/>
      <sheetName val="Valores"/>
      <sheetName val="Resumo"/>
      <sheetName val="Superávit Efetivo"/>
      <sheetName val="Ativ. 1 - Fundo de Apoio"/>
      <sheetName val="Ativ. 2  - Res. de Contigenc"/>
      <sheetName val="Ativ. 3 - CSC Fiscalizacao"/>
      <sheetName val="Ativ. 4 - CSC Atendimento"/>
      <sheetName val="Ativ. 5 - Despesas Financeiras"/>
      <sheetName val="Ativ. 6 - Atendimento"/>
      <sheetName val="Ativ. 7  Rotinas"/>
      <sheetName val="Ativ. 8 - Fiscalização"/>
      <sheetName val="Proj. 1 - Patrocinio"/>
      <sheetName val="Proj. 2 - Capacitacao Pessoal"/>
      <sheetName val="Proj 3 - Plano de Mídia"/>
      <sheetName val="Proj. 4 - Eventos"/>
      <sheetName val="Proj 5 - Reforma da Sede"/>
      <sheetName val="Proj 6 - ATHIS"/>
      <sheetName val="Proj 7 - Eleiçoes"/>
      <sheetName val="Proj 8 - AU como pol Estado"/>
      <sheetName val="AÇÕES ESTRATÉGICAS - DESCRIÇÃO "/>
      <sheetName val="Planilha1"/>
      <sheetName val="Plan1"/>
    </sheetNames>
    <sheetDataSet>
      <sheetData sheetId="0"/>
      <sheetData sheetId="1"/>
      <sheetData sheetId="2"/>
      <sheetData sheetId="3"/>
      <sheetData sheetId="4">
        <row r="9">
          <cell r="M9">
            <v>19960.939999999999</v>
          </cell>
        </row>
      </sheetData>
      <sheetData sheetId="5"/>
      <sheetData sheetId="6">
        <row r="12">
          <cell r="F12">
            <v>1319748.97</v>
          </cell>
        </row>
      </sheetData>
      <sheetData sheetId="7"/>
      <sheetData sheetId="8">
        <row r="9">
          <cell r="E9">
            <v>1158375.8699999999</v>
          </cell>
          <cell r="M9">
            <v>879306.03</v>
          </cell>
        </row>
        <row r="10">
          <cell r="M10">
            <v>1093.02</v>
          </cell>
        </row>
        <row r="16">
          <cell r="E16">
            <v>290469.21999999997</v>
          </cell>
          <cell r="M16">
            <v>878213.01</v>
          </cell>
        </row>
        <row r="18">
          <cell r="E18">
            <v>220001.92000000001</v>
          </cell>
          <cell r="M18">
            <v>12479.619999999999</v>
          </cell>
        </row>
        <row r="20">
          <cell r="E20">
            <v>37073.979999999996</v>
          </cell>
        </row>
        <row r="22">
          <cell r="E22">
            <v>0</v>
          </cell>
        </row>
        <row r="24">
          <cell r="E24">
            <v>262484.33</v>
          </cell>
        </row>
        <row r="26">
          <cell r="E26">
            <v>30531.94</v>
          </cell>
        </row>
        <row r="28">
          <cell r="E28">
            <v>5000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0"/>
  <sheetViews>
    <sheetView zoomScale="30" zoomScaleNormal="30" workbookViewId="0">
      <selection activeCell="A19" sqref="A19"/>
    </sheetView>
  </sheetViews>
  <sheetFormatPr defaultRowHeight="15" x14ac:dyDescent="0.25"/>
  <cols>
    <col min="1" max="1" width="159.7109375" customWidth="1"/>
    <col min="2" max="2" width="165.140625" style="1" customWidth="1"/>
    <col min="3" max="3" width="21.140625" customWidth="1"/>
    <col min="4" max="4" width="39.42578125" style="1" customWidth="1"/>
    <col min="5" max="6" width="34" style="2" customWidth="1"/>
    <col min="7" max="7" width="54.5703125" style="2" hidden="1" customWidth="1"/>
    <col min="8" max="11" width="0" style="2" hidden="1" customWidth="1"/>
  </cols>
  <sheetData>
    <row r="2" spans="1:11" ht="63" customHeight="1" x14ac:dyDescent="0.35">
      <c r="A2" s="3"/>
      <c r="B2" s="4"/>
      <c r="C2" s="4"/>
      <c r="D2" s="4"/>
      <c r="E2" s="5"/>
      <c r="F2" s="5"/>
    </row>
    <row r="3" spans="1:11" ht="42" customHeight="1" x14ac:dyDescent="0.25">
      <c r="A3" s="6" t="s">
        <v>0</v>
      </c>
      <c r="B3" s="6"/>
      <c r="C3" s="6"/>
      <c r="D3" s="6"/>
      <c r="E3" s="6"/>
      <c r="F3" s="6"/>
    </row>
    <row r="4" spans="1:11" ht="51" customHeight="1" x14ac:dyDescent="0.25">
      <c r="A4" s="6" t="s">
        <v>1</v>
      </c>
      <c r="B4" s="6"/>
      <c r="C4" s="6"/>
      <c r="D4" s="6"/>
      <c r="E4" s="6"/>
      <c r="F4" s="6"/>
    </row>
    <row r="5" spans="1:11" ht="26.25" x14ac:dyDescent="0.25">
      <c r="A5" s="7"/>
      <c r="B5" s="8"/>
      <c r="C5" s="9"/>
      <c r="D5" s="8"/>
      <c r="E5" s="10"/>
      <c r="F5" s="10"/>
    </row>
    <row r="6" spans="1:11" ht="51.95" customHeight="1" x14ac:dyDescent="0.25">
      <c r="A6" s="11" t="s">
        <v>2</v>
      </c>
      <c r="B6" s="11"/>
      <c r="C6" s="11"/>
      <c r="D6" s="11"/>
      <c r="E6" s="11"/>
      <c r="F6" s="11"/>
    </row>
    <row r="7" spans="1:11" ht="78.75" customHeight="1" x14ac:dyDescent="0.25">
      <c r="A7" s="12" t="s">
        <v>3</v>
      </c>
      <c r="B7" s="13" t="s">
        <v>4</v>
      </c>
      <c r="C7" s="13"/>
      <c r="D7" s="14" t="s">
        <v>5</v>
      </c>
      <c r="E7" s="14" t="s">
        <v>6</v>
      </c>
      <c r="F7" s="14" t="s">
        <v>7</v>
      </c>
      <c r="G7" s="15" t="s">
        <v>8</v>
      </c>
      <c r="H7" s="16"/>
      <c r="I7" s="16"/>
      <c r="J7" s="16"/>
      <c r="K7" s="17"/>
    </row>
    <row r="8" spans="1:11" ht="65.099999999999994" customHeight="1" x14ac:dyDescent="0.4">
      <c r="A8" s="18" t="s">
        <v>9</v>
      </c>
      <c r="B8" s="19" t="s">
        <v>10</v>
      </c>
      <c r="C8" s="20" t="s">
        <v>11</v>
      </c>
      <c r="D8" s="21" t="s">
        <v>12</v>
      </c>
      <c r="E8" s="22">
        <f>720/720</f>
        <v>1</v>
      </c>
      <c r="F8" s="23">
        <f>500/500</f>
        <v>1</v>
      </c>
    </row>
    <row r="9" spans="1:11" ht="65.099999999999994" customHeight="1" x14ac:dyDescent="0.25">
      <c r="A9" s="24"/>
      <c r="B9" s="25" t="s">
        <v>13</v>
      </c>
      <c r="C9" s="26"/>
      <c r="D9" s="27"/>
      <c r="E9" s="23"/>
      <c r="F9" s="28"/>
    </row>
    <row r="10" spans="1:11" ht="65.099999999999994" customHeight="1" x14ac:dyDescent="0.4">
      <c r="A10" s="24" t="s">
        <v>14</v>
      </c>
      <c r="B10" s="29" t="s">
        <v>15</v>
      </c>
      <c r="C10" s="30"/>
      <c r="D10" s="27" t="s">
        <v>16</v>
      </c>
      <c r="E10" s="31">
        <f>789/2577</f>
        <v>0.3061699650756694</v>
      </c>
      <c r="F10" s="32">
        <f>600.83/2420</f>
        <v>0.24827685950413225</v>
      </c>
    </row>
    <row r="11" spans="1:11" ht="65.099999999999994" customHeight="1" x14ac:dyDescent="0.25">
      <c r="A11" s="24"/>
      <c r="B11" s="33" t="s">
        <v>17</v>
      </c>
      <c r="C11" s="34"/>
      <c r="D11" s="27"/>
      <c r="E11" s="35"/>
      <c r="F11" s="32"/>
    </row>
    <row r="12" spans="1:11" ht="81" customHeight="1" x14ac:dyDescent="0.25">
      <c r="A12" s="12" t="s">
        <v>18</v>
      </c>
      <c r="B12" s="13" t="s">
        <v>4</v>
      </c>
      <c r="C12" s="13"/>
      <c r="D12" s="14" t="s">
        <v>5</v>
      </c>
      <c r="E12" s="14" t="s">
        <v>6</v>
      </c>
      <c r="F12" s="14" t="s">
        <v>19</v>
      </c>
    </row>
    <row r="13" spans="1:11" ht="65.099999999999994" customHeight="1" x14ac:dyDescent="0.4">
      <c r="A13" s="36" t="s">
        <v>20</v>
      </c>
      <c r="B13" s="37" t="s">
        <v>21</v>
      </c>
      <c r="C13" s="38" t="s">
        <v>11</v>
      </c>
      <c r="D13" s="39" t="s">
        <v>12</v>
      </c>
      <c r="E13" s="22">
        <f>443/449</f>
        <v>0.98663697104677062</v>
      </c>
      <c r="F13" s="40">
        <v>1</v>
      </c>
    </row>
    <row r="14" spans="1:11" ht="65.099999999999994" customHeight="1" x14ac:dyDescent="0.25">
      <c r="A14" s="36"/>
      <c r="B14" s="41" t="s">
        <v>22</v>
      </c>
      <c r="C14" s="38"/>
      <c r="D14" s="39"/>
      <c r="E14" s="23"/>
      <c r="F14" s="42"/>
    </row>
    <row r="15" spans="1:11" ht="81" customHeight="1" x14ac:dyDescent="0.25">
      <c r="A15" s="12" t="s">
        <v>23</v>
      </c>
      <c r="B15" s="13" t="s">
        <v>4</v>
      </c>
      <c r="C15" s="13"/>
      <c r="D15" s="14" t="s">
        <v>5</v>
      </c>
      <c r="E15" s="14" t="s">
        <v>6</v>
      </c>
      <c r="F15" s="14" t="s">
        <v>19</v>
      </c>
    </row>
    <row r="16" spans="1:11" ht="65.099999999999994" customHeight="1" x14ac:dyDescent="0.4">
      <c r="A16" s="36" t="s">
        <v>24</v>
      </c>
      <c r="B16" s="37" t="s">
        <v>25</v>
      </c>
      <c r="C16" s="38" t="s">
        <v>11</v>
      </c>
      <c r="D16" s="39" t="s">
        <v>26</v>
      </c>
      <c r="E16" s="22">
        <v>3.4754160364682363E-3</v>
      </c>
      <c r="F16" s="28">
        <f>'[1]Quadro Geral'!M17/'[1]Anexo 1. Usos e Fontes'!F29</f>
        <v>0</v>
      </c>
    </row>
    <row r="17" spans="1:11" ht="65.099999999999994" customHeight="1" x14ac:dyDescent="0.25">
      <c r="A17" s="36"/>
      <c r="B17" s="41" t="s">
        <v>27</v>
      </c>
      <c r="C17" s="38"/>
      <c r="D17" s="39"/>
      <c r="E17" s="23"/>
      <c r="F17" s="28"/>
    </row>
    <row r="18" spans="1:11" ht="78.75" customHeight="1" x14ac:dyDescent="0.25">
      <c r="A18" s="12" t="s">
        <v>28</v>
      </c>
      <c r="B18" s="13" t="s">
        <v>4</v>
      </c>
      <c r="C18" s="13"/>
      <c r="D18" s="14" t="s">
        <v>5</v>
      </c>
      <c r="E18" s="14" t="s">
        <v>6</v>
      </c>
      <c r="F18" s="14" t="s">
        <v>19</v>
      </c>
      <c r="G18" s="15" t="s">
        <v>8</v>
      </c>
      <c r="H18" s="16"/>
      <c r="I18" s="16"/>
      <c r="J18" s="16"/>
      <c r="K18" s="17"/>
    </row>
    <row r="19" spans="1:11" ht="78.599999999999994" customHeight="1" x14ac:dyDescent="0.25">
      <c r="A19" s="43" t="s">
        <v>29</v>
      </c>
      <c r="B19" s="27" t="s">
        <v>30</v>
      </c>
      <c r="C19" s="27"/>
      <c r="D19" s="44" t="s">
        <v>16</v>
      </c>
      <c r="E19" s="45">
        <v>32000</v>
      </c>
      <c r="F19" s="45">
        <v>30000</v>
      </c>
    </row>
    <row r="20" spans="1:11" ht="81" customHeight="1" x14ac:dyDescent="0.25">
      <c r="A20" s="12" t="s">
        <v>31</v>
      </c>
      <c r="B20" s="13" t="s">
        <v>4</v>
      </c>
      <c r="C20" s="13"/>
      <c r="D20" s="14" t="s">
        <v>5</v>
      </c>
      <c r="E20" s="14" t="s">
        <v>6</v>
      </c>
      <c r="F20" s="14" t="s">
        <v>19</v>
      </c>
    </row>
    <row r="21" spans="1:11" ht="65.099999999999994" customHeight="1" x14ac:dyDescent="0.4">
      <c r="A21" s="46" t="s">
        <v>32</v>
      </c>
      <c r="B21" s="47" t="s">
        <v>33</v>
      </c>
      <c r="C21" s="48" t="s">
        <v>11</v>
      </c>
      <c r="D21" s="49" t="s">
        <v>26</v>
      </c>
      <c r="E21" s="22">
        <f>7/7</f>
        <v>1</v>
      </c>
      <c r="F21" s="28">
        <f>7/7</f>
        <v>1</v>
      </c>
    </row>
    <row r="22" spans="1:11" ht="65.099999999999994" customHeight="1" x14ac:dyDescent="0.25">
      <c r="A22" s="46"/>
      <c r="B22" s="50" t="s">
        <v>34</v>
      </c>
      <c r="C22" s="48"/>
      <c r="D22" s="49"/>
      <c r="E22" s="23"/>
      <c r="F22" s="28"/>
    </row>
    <row r="23" spans="1:11" ht="65.099999999999994" customHeight="1" x14ac:dyDescent="0.4">
      <c r="A23" s="51" t="s">
        <v>35</v>
      </c>
      <c r="B23" s="52" t="s">
        <v>36</v>
      </c>
      <c r="C23" s="53" t="s">
        <v>11</v>
      </c>
      <c r="D23" s="54" t="s">
        <v>26</v>
      </c>
      <c r="E23" s="22">
        <f>50.53/100</f>
        <v>0.50529999999999997</v>
      </c>
      <c r="F23" s="40">
        <v>0.5</v>
      </c>
    </row>
    <row r="24" spans="1:11" ht="65.099999999999994" customHeight="1" x14ac:dyDescent="0.25">
      <c r="A24" s="51"/>
      <c r="B24" s="55" t="s">
        <v>37</v>
      </c>
      <c r="C24" s="53"/>
      <c r="D24" s="54"/>
      <c r="E24" s="23"/>
      <c r="F24" s="42"/>
    </row>
    <row r="25" spans="1:11" ht="81" customHeight="1" x14ac:dyDescent="0.25">
      <c r="A25" s="12" t="s">
        <v>38</v>
      </c>
      <c r="B25" s="13" t="s">
        <v>4</v>
      </c>
      <c r="C25" s="13"/>
      <c r="D25" s="14" t="s">
        <v>5</v>
      </c>
      <c r="E25" s="14" t="s">
        <v>6</v>
      </c>
      <c r="F25" s="14" t="s">
        <v>19</v>
      </c>
    </row>
    <row r="26" spans="1:11" ht="65.099999999999994" customHeight="1" x14ac:dyDescent="0.4">
      <c r="A26" s="56" t="s">
        <v>39</v>
      </c>
      <c r="B26" s="57" t="s">
        <v>40</v>
      </c>
      <c r="C26" s="58"/>
      <c r="D26" s="59" t="s">
        <v>12</v>
      </c>
      <c r="E26" s="60">
        <v>2.7027080975450066</v>
      </c>
      <c r="F26" s="31">
        <f>7210/3506.853</f>
        <v>2.0559744021206479</v>
      </c>
    </row>
    <row r="27" spans="1:11" ht="65.099999999999994" customHeight="1" x14ac:dyDescent="0.25">
      <c r="A27" s="61"/>
      <c r="B27" s="33" t="s">
        <v>41</v>
      </c>
      <c r="C27" s="34"/>
      <c r="D27" s="21"/>
      <c r="E27" s="35"/>
      <c r="F27" s="35"/>
    </row>
    <row r="28" spans="1:11" ht="65.099999999999994" customHeight="1" x14ac:dyDescent="0.4">
      <c r="A28" s="56" t="s">
        <v>42</v>
      </c>
      <c r="B28" s="62" t="s">
        <v>43</v>
      </c>
      <c r="C28" s="63" t="s">
        <v>11</v>
      </c>
      <c r="D28" s="59" t="s">
        <v>12</v>
      </c>
      <c r="E28" s="31">
        <v>1.6459168600970669E-2</v>
      </c>
      <c r="F28" s="31">
        <f>80/7210</f>
        <v>1.1095700416088766E-2</v>
      </c>
    </row>
    <row r="29" spans="1:11" ht="65.099999999999994" customHeight="1" x14ac:dyDescent="0.25">
      <c r="A29" s="61"/>
      <c r="B29" s="25" t="s">
        <v>44</v>
      </c>
      <c r="C29" s="64"/>
      <c r="D29" s="21"/>
      <c r="E29" s="35"/>
      <c r="F29" s="35"/>
    </row>
    <row r="30" spans="1:11" ht="81" customHeight="1" x14ac:dyDescent="0.25">
      <c r="A30" s="12" t="s">
        <v>45</v>
      </c>
      <c r="B30" s="13" t="s">
        <v>4</v>
      </c>
      <c r="C30" s="13"/>
      <c r="D30" s="14" t="s">
        <v>5</v>
      </c>
      <c r="E30" s="14" t="s">
        <v>6</v>
      </c>
      <c r="F30" s="14" t="s">
        <v>19</v>
      </c>
    </row>
    <row r="31" spans="1:11" ht="65.099999999999994" customHeight="1" x14ac:dyDescent="0.4">
      <c r="A31" s="46" t="s">
        <v>46</v>
      </c>
      <c r="B31" s="65" t="s">
        <v>47</v>
      </c>
      <c r="C31" s="65"/>
      <c r="D31" s="27" t="s">
        <v>48</v>
      </c>
      <c r="E31" s="32">
        <v>672.93261544431505</v>
      </c>
      <c r="F31" s="32">
        <f>'[1]Anexo 1. Usos e Fontes'!F12/2420</f>
        <v>579.96521487603309</v>
      </c>
    </row>
    <row r="32" spans="1:11" ht="65.099999999999994" customHeight="1" x14ac:dyDescent="0.25">
      <c r="A32" s="46"/>
      <c r="B32" s="66" t="s">
        <v>49</v>
      </c>
      <c r="C32" s="66"/>
      <c r="D32" s="27"/>
      <c r="E32" s="32"/>
      <c r="F32" s="32"/>
    </row>
    <row r="33" spans="1:11" ht="65.099999999999994" customHeight="1" x14ac:dyDescent="0.4">
      <c r="A33" s="46" t="s">
        <v>50</v>
      </c>
      <c r="B33" s="62" t="s">
        <v>51</v>
      </c>
      <c r="C33" s="26" t="s">
        <v>11</v>
      </c>
      <c r="D33" s="27" t="s">
        <v>48</v>
      </c>
      <c r="E33" s="67">
        <v>0.54171043769723493</v>
      </c>
      <c r="F33" s="68">
        <v>0.66600000000000004</v>
      </c>
      <c r="G33" s="69"/>
      <c r="H33" s="69"/>
      <c r="I33" s="69"/>
      <c r="J33" s="69"/>
      <c r="K33" s="69"/>
    </row>
    <row r="34" spans="1:11" ht="65.099999999999994" customHeight="1" x14ac:dyDescent="0.25">
      <c r="A34" s="46"/>
      <c r="B34" s="25" t="s">
        <v>47</v>
      </c>
      <c r="C34" s="26"/>
      <c r="D34" s="27"/>
      <c r="E34" s="67"/>
      <c r="F34" s="68"/>
      <c r="G34" s="69"/>
      <c r="H34" s="69"/>
      <c r="I34" s="69"/>
      <c r="J34" s="69"/>
      <c r="K34" s="69"/>
    </row>
    <row r="35" spans="1:11" ht="65.099999999999994" customHeight="1" x14ac:dyDescent="0.4">
      <c r="A35" s="46" t="s">
        <v>52</v>
      </c>
      <c r="B35" s="70" t="s">
        <v>53</v>
      </c>
      <c r="C35" s="70"/>
      <c r="D35" s="27" t="s">
        <v>48</v>
      </c>
      <c r="E35" s="32">
        <v>9.5571100293500226</v>
      </c>
      <c r="F35" s="32">
        <f>2185346.14/186705.24</f>
        <v>11.70479275246908</v>
      </c>
    </row>
    <row r="36" spans="1:11" ht="65.099999999999994" customHeight="1" x14ac:dyDescent="0.25">
      <c r="A36" s="46"/>
      <c r="B36" s="66" t="s">
        <v>54</v>
      </c>
      <c r="C36" s="66"/>
      <c r="D36" s="27"/>
      <c r="E36" s="32"/>
      <c r="F36" s="32"/>
    </row>
    <row r="37" spans="1:11" ht="65.099999999999994" customHeight="1" x14ac:dyDescent="0.4">
      <c r="A37" s="46" t="s">
        <v>55</v>
      </c>
      <c r="B37" s="62" t="s">
        <v>56</v>
      </c>
      <c r="C37" s="26" t="s">
        <v>11</v>
      </c>
      <c r="D37" s="27" t="s">
        <v>48</v>
      </c>
      <c r="E37" s="67">
        <v>0.247</v>
      </c>
      <c r="F37" s="67">
        <f>40.2%</f>
        <v>0.40200000000000002</v>
      </c>
      <c r="G37" s="69"/>
      <c r="H37" s="69"/>
      <c r="I37" s="69"/>
      <c r="J37" s="69"/>
      <c r="K37" s="69"/>
    </row>
    <row r="38" spans="1:11" ht="65.099999999999994" customHeight="1" x14ac:dyDescent="0.25">
      <c r="A38" s="46"/>
      <c r="B38" s="25" t="s">
        <v>57</v>
      </c>
      <c r="C38" s="26"/>
      <c r="D38" s="27"/>
      <c r="E38" s="67"/>
      <c r="F38" s="67"/>
      <c r="G38" s="69"/>
      <c r="H38" s="69"/>
      <c r="I38" s="69"/>
      <c r="J38" s="69"/>
      <c r="K38" s="69"/>
    </row>
    <row r="39" spans="1:11" ht="65.099999999999994" customHeight="1" x14ac:dyDescent="0.4">
      <c r="A39" s="46" t="s">
        <v>58</v>
      </c>
      <c r="B39" s="62" t="s">
        <v>59</v>
      </c>
      <c r="C39" s="26" t="s">
        <v>11</v>
      </c>
      <c r="D39" s="27" t="s">
        <v>48</v>
      </c>
      <c r="E39" s="71">
        <v>0.43700000000000006</v>
      </c>
      <c r="F39" s="67">
        <v>0.67600000000000005</v>
      </c>
      <c r="G39" s="69"/>
      <c r="H39" s="69"/>
      <c r="I39" s="69"/>
      <c r="J39" s="69"/>
      <c r="K39" s="69"/>
    </row>
    <row r="40" spans="1:11" ht="65.099999999999994" customHeight="1" x14ac:dyDescent="0.25">
      <c r="A40" s="46"/>
      <c r="B40" s="25" t="s">
        <v>60</v>
      </c>
      <c r="C40" s="26"/>
      <c r="D40" s="27"/>
      <c r="E40" s="72"/>
      <c r="F40" s="67"/>
      <c r="G40" s="69"/>
      <c r="H40" s="69"/>
      <c r="I40" s="69"/>
      <c r="J40" s="69"/>
      <c r="K40" s="69"/>
    </row>
  </sheetData>
  <mergeCells count="82">
    <mergeCell ref="A39:A40"/>
    <mergeCell ref="C39:C40"/>
    <mergeCell ref="D39:D40"/>
    <mergeCell ref="E39:E40"/>
    <mergeCell ref="F39:F40"/>
    <mergeCell ref="B36:C36"/>
    <mergeCell ref="A37:A38"/>
    <mergeCell ref="C37:C38"/>
    <mergeCell ref="D37:D38"/>
    <mergeCell ref="E37:E38"/>
    <mergeCell ref="F37:F38"/>
    <mergeCell ref="A33:A34"/>
    <mergeCell ref="C33:C34"/>
    <mergeCell ref="D33:D34"/>
    <mergeCell ref="E33:E34"/>
    <mergeCell ref="F33:F34"/>
    <mergeCell ref="A35:A36"/>
    <mergeCell ref="B35:C35"/>
    <mergeCell ref="D35:D36"/>
    <mergeCell ref="E35:E36"/>
    <mergeCell ref="F35:F36"/>
    <mergeCell ref="A31:A32"/>
    <mergeCell ref="B31:C31"/>
    <mergeCell ref="D31:D32"/>
    <mergeCell ref="E31:E32"/>
    <mergeCell ref="F31:F32"/>
    <mergeCell ref="B32:C32"/>
    <mergeCell ref="A28:A29"/>
    <mergeCell ref="C28:C29"/>
    <mergeCell ref="D28:D29"/>
    <mergeCell ref="E28:E29"/>
    <mergeCell ref="F28:F29"/>
    <mergeCell ref="B30:C30"/>
    <mergeCell ref="A26:A27"/>
    <mergeCell ref="B26:C26"/>
    <mergeCell ref="D26:D27"/>
    <mergeCell ref="E26:E27"/>
    <mergeCell ref="F26:F27"/>
    <mergeCell ref="B27:C27"/>
    <mergeCell ref="A23:A24"/>
    <mergeCell ref="C23:C24"/>
    <mergeCell ref="D23:D24"/>
    <mergeCell ref="E23:E24"/>
    <mergeCell ref="F23:F24"/>
    <mergeCell ref="B25:C25"/>
    <mergeCell ref="B18:C18"/>
    <mergeCell ref="G18:K18"/>
    <mergeCell ref="B19:C19"/>
    <mergeCell ref="B20:C20"/>
    <mergeCell ref="A21:A22"/>
    <mergeCell ref="C21:C22"/>
    <mergeCell ref="D21:D22"/>
    <mergeCell ref="E21:E22"/>
    <mergeCell ref="F21:F22"/>
    <mergeCell ref="B15:C15"/>
    <mergeCell ref="A16:A17"/>
    <mergeCell ref="C16:C17"/>
    <mergeCell ref="D16:D17"/>
    <mergeCell ref="E16:E17"/>
    <mergeCell ref="F16:F17"/>
    <mergeCell ref="B12:C12"/>
    <mergeCell ref="A13:A14"/>
    <mergeCell ref="C13:C14"/>
    <mergeCell ref="D13:D14"/>
    <mergeCell ref="E13:E14"/>
    <mergeCell ref="F13:F14"/>
    <mergeCell ref="A10:A11"/>
    <mergeCell ref="B10:C10"/>
    <mergeCell ref="D10:D11"/>
    <mergeCell ref="E10:E11"/>
    <mergeCell ref="F10:F11"/>
    <mergeCell ref="B11:C11"/>
    <mergeCell ref="A3:F3"/>
    <mergeCell ref="A4:F4"/>
    <mergeCell ref="A6:F6"/>
    <mergeCell ref="B7:C7"/>
    <mergeCell ref="G7:K7"/>
    <mergeCell ref="A8:A9"/>
    <mergeCell ref="C8:C9"/>
    <mergeCell ref="D8:D9"/>
    <mergeCell ref="E8:E9"/>
    <mergeCell ref="F8:F9"/>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88D45-5BFF-4663-84ED-C796A7734C75}">
  <dimension ref="A5:R38"/>
  <sheetViews>
    <sheetView tabSelected="1" zoomScale="40" zoomScaleNormal="40" workbookViewId="0">
      <selection activeCell="D9" sqref="D9"/>
    </sheetView>
  </sheetViews>
  <sheetFormatPr defaultRowHeight="18.75" x14ac:dyDescent="0.3"/>
  <cols>
    <col min="1" max="1" width="9.140625" style="73"/>
    <col min="2" max="2" width="35.5703125" style="73" customWidth="1"/>
    <col min="3" max="3" width="35.7109375" style="73" customWidth="1"/>
    <col min="4" max="4" width="17.7109375" style="73" bestFit="1" customWidth="1"/>
    <col min="5" max="5" width="20" style="73" bestFit="1" customWidth="1"/>
    <col min="6" max="6" width="11.5703125" style="73" bestFit="1" customWidth="1"/>
    <col min="7" max="7" width="17.7109375" style="74" customWidth="1"/>
    <col min="8" max="8" width="17.7109375" style="75" customWidth="1"/>
    <col min="9" max="9" width="10.7109375" style="73" customWidth="1"/>
    <col min="10" max="10" width="70.140625" style="73" customWidth="1"/>
    <col min="11" max="11" width="34.140625" style="73" customWidth="1"/>
    <col min="12" max="13" width="20.7109375" style="73" customWidth="1"/>
    <col min="14" max="14" width="11.5703125" style="73" bestFit="1" customWidth="1"/>
    <col min="15" max="15" width="18.28515625" style="76" customWidth="1"/>
    <col min="16" max="16" width="18.28515625" style="77" customWidth="1"/>
    <col min="17" max="245" width="9.140625" style="78"/>
    <col min="246" max="246" width="35.5703125" style="78" customWidth="1"/>
    <col min="247" max="247" width="23" style="78" customWidth="1"/>
    <col min="248" max="248" width="17.7109375" style="78" customWidth="1"/>
    <col min="249" max="249" width="18.42578125" style="78" customWidth="1"/>
    <col min="250" max="251" width="13.140625" style="78" customWidth="1"/>
    <col min="252" max="252" width="10.7109375" style="78" customWidth="1"/>
    <col min="253" max="253" width="40.85546875" style="78" customWidth="1"/>
    <col min="254" max="254" width="34.140625" style="78" customWidth="1"/>
    <col min="255" max="255" width="16" style="78" customWidth="1"/>
    <col min="256" max="256" width="15.7109375" style="78" customWidth="1"/>
    <col min="257" max="257" width="17.42578125" style="78" customWidth="1"/>
    <col min="258" max="258" width="10.7109375" style="78" customWidth="1"/>
    <col min="259" max="259" width="13" style="78" customWidth="1"/>
    <col min="260" max="260" width="16.7109375" style="78" customWidth="1"/>
    <col min="261" max="501" width="9.140625" style="78"/>
    <col min="502" max="502" width="35.5703125" style="78" customWidth="1"/>
    <col min="503" max="503" width="23" style="78" customWidth="1"/>
    <col min="504" max="504" width="17.7109375" style="78" customWidth="1"/>
    <col min="505" max="505" width="18.42578125" style="78" customWidth="1"/>
    <col min="506" max="507" width="13.140625" style="78" customWidth="1"/>
    <col min="508" max="508" width="10.7109375" style="78" customWidth="1"/>
    <col min="509" max="509" width="40.85546875" style="78" customWidth="1"/>
    <col min="510" max="510" width="34.140625" style="78" customWidth="1"/>
    <col min="511" max="511" width="16" style="78" customWidth="1"/>
    <col min="512" max="512" width="15.7109375" style="78" customWidth="1"/>
    <col min="513" max="513" width="17.42578125" style="78" customWidth="1"/>
    <col min="514" max="514" width="10.7109375" style="78" customWidth="1"/>
    <col min="515" max="515" width="13" style="78" customWidth="1"/>
    <col min="516" max="516" width="16.7109375" style="78" customWidth="1"/>
    <col min="517" max="757" width="9.140625" style="78"/>
    <col min="758" max="758" width="35.5703125" style="78" customWidth="1"/>
    <col min="759" max="759" width="23" style="78" customWidth="1"/>
    <col min="760" max="760" width="17.7109375" style="78" customWidth="1"/>
    <col min="761" max="761" width="18.42578125" style="78" customWidth="1"/>
    <col min="762" max="763" width="13.140625" style="78" customWidth="1"/>
    <col min="764" max="764" width="10.7109375" style="78" customWidth="1"/>
    <col min="765" max="765" width="40.85546875" style="78" customWidth="1"/>
    <col min="766" max="766" width="34.140625" style="78" customWidth="1"/>
    <col min="767" max="767" width="16" style="78" customWidth="1"/>
    <col min="768" max="768" width="15.7109375" style="78" customWidth="1"/>
    <col min="769" max="769" width="17.42578125" style="78" customWidth="1"/>
    <col min="770" max="770" width="10.7109375" style="78" customWidth="1"/>
    <col min="771" max="771" width="13" style="78" customWidth="1"/>
    <col min="772" max="772" width="16.7109375" style="78" customWidth="1"/>
    <col min="773" max="1013" width="9.140625" style="78"/>
    <col min="1014" max="1014" width="35.5703125" style="78" customWidth="1"/>
    <col min="1015" max="1015" width="23" style="78" customWidth="1"/>
    <col min="1016" max="1016" width="17.7109375" style="78" customWidth="1"/>
    <col min="1017" max="1017" width="18.42578125" style="78" customWidth="1"/>
    <col min="1018" max="1019" width="13.140625" style="78" customWidth="1"/>
    <col min="1020" max="1020" width="10.7109375" style="78" customWidth="1"/>
    <col min="1021" max="1021" width="40.85546875" style="78" customWidth="1"/>
    <col min="1022" max="1022" width="34.140625" style="78" customWidth="1"/>
    <col min="1023" max="1023" width="16" style="78" customWidth="1"/>
    <col min="1024" max="1024" width="15.7109375" style="78" customWidth="1"/>
    <col min="1025" max="1025" width="17.42578125" style="78" customWidth="1"/>
    <col min="1026" max="1026" width="10.7109375" style="78" customWidth="1"/>
    <col min="1027" max="1027" width="13" style="78" customWidth="1"/>
    <col min="1028" max="1028" width="16.7109375" style="78" customWidth="1"/>
    <col min="1029" max="1269" width="9.140625" style="78"/>
    <col min="1270" max="1270" width="35.5703125" style="78" customWidth="1"/>
    <col min="1271" max="1271" width="23" style="78" customWidth="1"/>
    <col min="1272" max="1272" width="17.7109375" style="78" customWidth="1"/>
    <col min="1273" max="1273" width="18.42578125" style="78" customWidth="1"/>
    <col min="1274" max="1275" width="13.140625" style="78" customWidth="1"/>
    <col min="1276" max="1276" width="10.7109375" style="78" customWidth="1"/>
    <col min="1277" max="1277" width="40.85546875" style="78" customWidth="1"/>
    <col min="1278" max="1278" width="34.140625" style="78" customWidth="1"/>
    <col min="1279" max="1279" width="16" style="78" customWidth="1"/>
    <col min="1280" max="1280" width="15.7109375" style="78" customWidth="1"/>
    <col min="1281" max="1281" width="17.42578125" style="78" customWidth="1"/>
    <col min="1282" max="1282" width="10.7109375" style="78" customWidth="1"/>
    <col min="1283" max="1283" width="13" style="78" customWidth="1"/>
    <col min="1284" max="1284" width="16.7109375" style="78" customWidth="1"/>
    <col min="1285" max="1525" width="9.140625" style="78"/>
    <col min="1526" max="1526" width="35.5703125" style="78" customWidth="1"/>
    <col min="1527" max="1527" width="23" style="78" customWidth="1"/>
    <col min="1528" max="1528" width="17.7109375" style="78" customWidth="1"/>
    <col min="1529" max="1529" width="18.42578125" style="78" customWidth="1"/>
    <col min="1530" max="1531" width="13.140625" style="78" customWidth="1"/>
    <col min="1532" max="1532" width="10.7109375" style="78" customWidth="1"/>
    <col min="1533" max="1533" width="40.85546875" style="78" customWidth="1"/>
    <col min="1534" max="1534" width="34.140625" style="78" customWidth="1"/>
    <col min="1535" max="1535" width="16" style="78" customWidth="1"/>
    <col min="1536" max="1536" width="15.7109375" style="78" customWidth="1"/>
    <col min="1537" max="1537" width="17.42578125" style="78" customWidth="1"/>
    <col min="1538" max="1538" width="10.7109375" style="78" customWidth="1"/>
    <col min="1539" max="1539" width="13" style="78" customWidth="1"/>
    <col min="1540" max="1540" width="16.7109375" style="78" customWidth="1"/>
    <col min="1541" max="1781" width="9.140625" style="78"/>
    <col min="1782" max="1782" width="35.5703125" style="78" customWidth="1"/>
    <col min="1783" max="1783" width="23" style="78" customWidth="1"/>
    <col min="1784" max="1784" width="17.7109375" style="78" customWidth="1"/>
    <col min="1785" max="1785" width="18.42578125" style="78" customWidth="1"/>
    <col min="1786" max="1787" width="13.140625" style="78" customWidth="1"/>
    <col min="1788" max="1788" width="10.7109375" style="78" customWidth="1"/>
    <col min="1789" max="1789" width="40.85546875" style="78" customWidth="1"/>
    <col min="1790" max="1790" width="34.140625" style="78" customWidth="1"/>
    <col min="1791" max="1791" width="16" style="78" customWidth="1"/>
    <col min="1792" max="1792" width="15.7109375" style="78" customWidth="1"/>
    <col min="1793" max="1793" width="17.42578125" style="78" customWidth="1"/>
    <col min="1794" max="1794" width="10.7109375" style="78" customWidth="1"/>
    <col min="1795" max="1795" width="13" style="78" customWidth="1"/>
    <col min="1796" max="1796" width="16.7109375" style="78" customWidth="1"/>
    <col min="1797" max="2037" width="9.140625" style="78"/>
    <col min="2038" max="2038" width="35.5703125" style="78" customWidth="1"/>
    <col min="2039" max="2039" width="23" style="78" customWidth="1"/>
    <col min="2040" max="2040" width="17.7109375" style="78" customWidth="1"/>
    <col min="2041" max="2041" width="18.42578125" style="78" customWidth="1"/>
    <col min="2042" max="2043" width="13.140625" style="78" customWidth="1"/>
    <col min="2044" max="2044" width="10.7109375" style="78" customWidth="1"/>
    <col min="2045" max="2045" width="40.85546875" style="78" customWidth="1"/>
    <col min="2046" max="2046" width="34.140625" style="78" customWidth="1"/>
    <col min="2047" max="2047" width="16" style="78" customWidth="1"/>
    <col min="2048" max="2048" width="15.7109375" style="78" customWidth="1"/>
    <col min="2049" max="2049" width="17.42578125" style="78" customWidth="1"/>
    <col min="2050" max="2050" width="10.7109375" style="78" customWidth="1"/>
    <col min="2051" max="2051" width="13" style="78" customWidth="1"/>
    <col min="2052" max="2052" width="16.7109375" style="78" customWidth="1"/>
    <col min="2053" max="2293" width="9.140625" style="78"/>
    <col min="2294" max="2294" width="35.5703125" style="78" customWidth="1"/>
    <col min="2295" max="2295" width="23" style="78" customWidth="1"/>
    <col min="2296" max="2296" width="17.7109375" style="78" customWidth="1"/>
    <col min="2297" max="2297" width="18.42578125" style="78" customWidth="1"/>
    <col min="2298" max="2299" width="13.140625" style="78" customWidth="1"/>
    <col min="2300" max="2300" width="10.7109375" style="78" customWidth="1"/>
    <col min="2301" max="2301" width="40.85546875" style="78" customWidth="1"/>
    <col min="2302" max="2302" width="34.140625" style="78" customWidth="1"/>
    <col min="2303" max="2303" width="16" style="78" customWidth="1"/>
    <col min="2304" max="2304" width="15.7109375" style="78" customWidth="1"/>
    <col min="2305" max="2305" width="17.42578125" style="78" customWidth="1"/>
    <col min="2306" max="2306" width="10.7109375" style="78" customWidth="1"/>
    <col min="2307" max="2307" width="13" style="78" customWidth="1"/>
    <col min="2308" max="2308" width="16.7109375" style="78" customWidth="1"/>
    <col min="2309" max="2549" width="9.140625" style="78"/>
    <col min="2550" max="2550" width="35.5703125" style="78" customWidth="1"/>
    <col min="2551" max="2551" width="23" style="78" customWidth="1"/>
    <col min="2552" max="2552" width="17.7109375" style="78" customWidth="1"/>
    <col min="2553" max="2553" width="18.42578125" style="78" customWidth="1"/>
    <col min="2554" max="2555" width="13.140625" style="78" customWidth="1"/>
    <col min="2556" max="2556" width="10.7109375" style="78" customWidth="1"/>
    <col min="2557" max="2557" width="40.85546875" style="78" customWidth="1"/>
    <col min="2558" max="2558" width="34.140625" style="78" customWidth="1"/>
    <col min="2559" max="2559" width="16" style="78" customWidth="1"/>
    <col min="2560" max="2560" width="15.7109375" style="78" customWidth="1"/>
    <col min="2561" max="2561" width="17.42578125" style="78" customWidth="1"/>
    <col min="2562" max="2562" width="10.7109375" style="78" customWidth="1"/>
    <col min="2563" max="2563" width="13" style="78" customWidth="1"/>
    <col min="2564" max="2564" width="16.7109375" style="78" customWidth="1"/>
    <col min="2565" max="2805" width="9.140625" style="78"/>
    <col min="2806" max="2806" width="35.5703125" style="78" customWidth="1"/>
    <col min="2807" max="2807" width="23" style="78" customWidth="1"/>
    <col min="2808" max="2808" width="17.7109375" style="78" customWidth="1"/>
    <col min="2809" max="2809" width="18.42578125" style="78" customWidth="1"/>
    <col min="2810" max="2811" width="13.140625" style="78" customWidth="1"/>
    <col min="2812" max="2812" width="10.7109375" style="78" customWidth="1"/>
    <col min="2813" max="2813" width="40.85546875" style="78" customWidth="1"/>
    <col min="2814" max="2814" width="34.140625" style="78" customWidth="1"/>
    <col min="2815" max="2815" width="16" style="78" customWidth="1"/>
    <col min="2816" max="2816" width="15.7109375" style="78" customWidth="1"/>
    <col min="2817" max="2817" width="17.42578125" style="78" customWidth="1"/>
    <col min="2818" max="2818" width="10.7109375" style="78" customWidth="1"/>
    <col min="2819" max="2819" width="13" style="78" customWidth="1"/>
    <col min="2820" max="2820" width="16.7109375" style="78" customWidth="1"/>
    <col min="2821" max="3061" width="9.140625" style="78"/>
    <col min="3062" max="3062" width="35.5703125" style="78" customWidth="1"/>
    <col min="3063" max="3063" width="23" style="78" customWidth="1"/>
    <col min="3064" max="3064" width="17.7109375" style="78" customWidth="1"/>
    <col min="3065" max="3065" width="18.42578125" style="78" customWidth="1"/>
    <col min="3066" max="3067" width="13.140625" style="78" customWidth="1"/>
    <col min="3068" max="3068" width="10.7109375" style="78" customWidth="1"/>
    <col min="3069" max="3069" width="40.85546875" style="78" customWidth="1"/>
    <col min="3070" max="3070" width="34.140625" style="78" customWidth="1"/>
    <col min="3071" max="3071" width="16" style="78" customWidth="1"/>
    <col min="3072" max="3072" width="15.7109375" style="78" customWidth="1"/>
    <col min="3073" max="3073" width="17.42578125" style="78" customWidth="1"/>
    <col min="3074" max="3074" width="10.7109375" style="78" customWidth="1"/>
    <col min="3075" max="3075" width="13" style="78" customWidth="1"/>
    <col min="3076" max="3076" width="16.7109375" style="78" customWidth="1"/>
    <col min="3077" max="3317" width="9.140625" style="78"/>
    <col min="3318" max="3318" width="35.5703125" style="78" customWidth="1"/>
    <col min="3319" max="3319" width="23" style="78" customWidth="1"/>
    <col min="3320" max="3320" width="17.7109375" style="78" customWidth="1"/>
    <col min="3321" max="3321" width="18.42578125" style="78" customWidth="1"/>
    <col min="3322" max="3323" width="13.140625" style="78" customWidth="1"/>
    <col min="3324" max="3324" width="10.7109375" style="78" customWidth="1"/>
    <col min="3325" max="3325" width="40.85546875" style="78" customWidth="1"/>
    <col min="3326" max="3326" width="34.140625" style="78" customWidth="1"/>
    <col min="3327" max="3327" width="16" style="78" customWidth="1"/>
    <col min="3328" max="3328" width="15.7109375" style="78" customWidth="1"/>
    <col min="3329" max="3329" width="17.42578125" style="78" customWidth="1"/>
    <col min="3330" max="3330" width="10.7109375" style="78" customWidth="1"/>
    <col min="3331" max="3331" width="13" style="78" customWidth="1"/>
    <col min="3332" max="3332" width="16.7109375" style="78" customWidth="1"/>
    <col min="3333" max="3573" width="9.140625" style="78"/>
    <col min="3574" max="3574" width="35.5703125" style="78" customWidth="1"/>
    <col min="3575" max="3575" width="23" style="78" customWidth="1"/>
    <col min="3576" max="3576" width="17.7109375" style="78" customWidth="1"/>
    <col min="3577" max="3577" width="18.42578125" style="78" customWidth="1"/>
    <col min="3578" max="3579" width="13.140625" style="78" customWidth="1"/>
    <col min="3580" max="3580" width="10.7109375" style="78" customWidth="1"/>
    <col min="3581" max="3581" width="40.85546875" style="78" customWidth="1"/>
    <col min="3582" max="3582" width="34.140625" style="78" customWidth="1"/>
    <col min="3583" max="3583" width="16" style="78" customWidth="1"/>
    <col min="3584" max="3584" width="15.7109375" style="78" customWidth="1"/>
    <col min="3585" max="3585" width="17.42578125" style="78" customWidth="1"/>
    <col min="3586" max="3586" width="10.7109375" style="78" customWidth="1"/>
    <col min="3587" max="3587" width="13" style="78" customWidth="1"/>
    <col min="3588" max="3588" width="16.7109375" style="78" customWidth="1"/>
    <col min="3589" max="3829" width="9.140625" style="78"/>
    <col min="3830" max="3830" width="35.5703125" style="78" customWidth="1"/>
    <col min="3831" max="3831" width="23" style="78" customWidth="1"/>
    <col min="3832" max="3832" width="17.7109375" style="78" customWidth="1"/>
    <col min="3833" max="3833" width="18.42578125" style="78" customWidth="1"/>
    <col min="3834" max="3835" width="13.140625" style="78" customWidth="1"/>
    <col min="3836" max="3836" width="10.7109375" style="78" customWidth="1"/>
    <col min="3837" max="3837" width="40.85546875" style="78" customWidth="1"/>
    <col min="3838" max="3838" width="34.140625" style="78" customWidth="1"/>
    <col min="3839" max="3839" width="16" style="78" customWidth="1"/>
    <col min="3840" max="3840" width="15.7109375" style="78" customWidth="1"/>
    <col min="3841" max="3841" width="17.42578125" style="78" customWidth="1"/>
    <col min="3842" max="3842" width="10.7109375" style="78" customWidth="1"/>
    <col min="3843" max="3843" width="13" style="78" customWidth="1"/>
    <col min="3844" max="3844" width="16.7109375" style="78" customWidth="1"/>
    <col min="3845" max="4085" width="9.140625" style="78"/>
    <col min="4086" max="4086" width="35.5703125" style="78" customWidth="1"/>
    <col min="4087" max="4087" width="23" style="78" customWidth="1"/>
    <col min="4088" max="4088" width="17.7109375" style="78" customWidth="1"/>
    <col min="4089" max="4089" width="18.42578125" style="78" customWidth="1"/>
    <col min="4090" max="4091" width="13.140625" style="78" customWidth="1"/>
    <col min="4092" max="4092" width="10.7109375" style="78" customWidth="1"/>
    <col min="4093" max="4093" width="40.85546875" style="78" customWidth="1"/>
    <col min="4094" max="4094" width="34.140625" style="78" customWidth="1"/>
    <col min="4095" max="4095" width="16" style="78" customWidth="1"/>
    <col min="4096" max="4096" width="15.7109375" style="78" customWidth="1"/>
    <col min="4097" max="4097" width="17.42578125" style="78" customWidth="1"/>
    <col min="4098" max="4098" width="10.7109375" style="78" customWidth="1"/>
    <col min="4099" max="4099" width="13" style="78" customWidth="1"/>
    <col min="4100" max="4100" width="16.7109375" style="78" customWidth="1"/>
    <col min="4101" max="4341" width="9.140625" style="78"/>
    <col min="4342" max="4342" width="35.5703125" style="78" customWidth="1"/>
    <col min="4343" max="4343" width="23" style="78" customWidth="1"/>
    <col min="4344" max="4344" width="17.7109375" style="78" customWidth="1"/>
    <col min="4345" max="4345" width="18.42578125" style="78" customWidth="1"/>
    <col min="4346" max="4347" width="13.140625" style="78" customWidth="1"/>
    <col min="4348" max="4348" width="10.7109375" style="78" customWidth="1"/>
    <col min="4349" max="4349" width="40.85546875" style="78" customWidth="1"/>
    <col min="4350" max="4350" width="34.140625" style="78" customWidth="1"/>
    <col min="4351" max="4351" width="16" style="78" customWidth="1"/>
    <col min="4352" max="4352" width="15.7109375" style="78" customWidth="1"/>
    <col min="4353" max="4353" width="17.42578125" style="78" customWidth="1"/>
    <col min="4354" max="4354" width="10.7109375" style="78" customWidth="1"/>
    <col min="4355" max="4355" width="13" style="78" customWidth="1"/>
    <col min="4356" max="4356" width="16.7109375" style="78" customWidth="1"/>
    <col min="4357" max="4597" width="9.140625" style="78"/>
    <col min="4598" max="4598" width="35.5703125" style="78" customWidth="1"/>
    <col min="4599" max="4599" width="23" style="78" customWidth="1"/>
    <col min="4600" max="4600" width="17.7109375" style="78" customWidth="1"/>
    <col min="4601" max="4601" width="18.42578125" style="78" customWidth="1"/>
    <col min="4602" max="4603" width="13.140625" style="78" customWidth="1"/>
    <col min="4604" max="4604" width="10.7109375" style="78" customWidth="1"/>
    <col min="4605" max="4605" width="40.85546875" style="78" customWidth="1"/>
    <col min="4606" max="4606" width="34.140625" style="78" customWidth="1"/>
    <col min="4607" max="4607" width="16" style="78" customWidth="1"/>
    <col min="4608" max="4608" width="15.7109375" style="78" customWidth="1"/>
    <col min="4609" max="4609" width="17.42578125" style="78" customWidth="1"/>
    <col min="4610" max="4610" width="10.7109375" style="78" customWidth="1"/>
    <col min="4611" max="4611" width="13" style="78" customWidth="1"/>
    <col min="4612" max="4612" width="16.7109375" style="78" customWidth="1"/>
    <col min="4613" max="4853" width="9.140625" style="78"/>
    <col min="4854" max="4854" width="35.5703125" style="78" customWidth="1"/>
    <col min="4855" max="4855" width="23" style="78" customWidth="1"/>
    <col min="4856" max="4856" width="17.7109375" style="78" customWidth="1"/>
    <col min="4857" max="4857" width="18.42578125" style="78" customWidth="1"/>
    <col min="4858" max="4859" width="13.140625" style="78" customWidth="1"/>
    <col min="4860" max="4860" width="10.7109375" style="78" customWidth="1"/>
    <col min="4861" max="4861" width="40.85546875" style="78" customWidth="1"/>
    <col min="4862" max="4862" width="34.140625" style="78" customWidth="1"/>
    <col min="4863" max="4863" width="16" style="78" customWidth="1"/>
    <col min="4864" max="4864" width="15.7109375" style="78" customWidth="1"/>
    <col min="4865" max="4865" width="17.42578125" style="78" customWidth="1"/>
    <col min="4866" max="4866" width="10.7109375" style="78" customWidth="1"/>
    <col min="4867" max="4867" width="13" style="78" customWidth="1"/>
    <col min="4868" max="4868" width="16.7109375" style="78" customWidth="1"/>
    <col min="4869" max="5109" width="9.140625" style="78"/>
    <col min="5110" max="5110" width="35.5703125" style="78" customWidth="1"/>
    <col min="5111" max="5111" width="23" style="78" customWidth="1"/>
    <col min="5112" max="5112" width="17.7109375" style="78" customWidth="1"/>
    <col min="5113" max="5113" width="18.42578125" style="78" customWidth="1"/>
    <col min="5114" max="5115" width="13.140625" style="78" customWidth="1"/>
    <col min="5116" max="5116" width="10.7109375" style="78" customWidth="1"/>
    <col min="5117" max="5117" width="40.85546875" style="78" customWidth="1"/>
    <col min="5118" max="5118" width="34.140625" style="78" customWidth="1"/>
    <col min="5119" max="5119" width="16" style="78" customWidth="1"/>
    <col min="5120" max="5120" width="15.7109375" style="78" customWidth="1"/>
    <col min="5121" max="5121" width="17.42578125" style="78" customWidth="1"/>
    <col min="5122" max="5122" width="10.7109375" style="78" customWidth="1"/>
    <col min="5123" max="5123" width="13" style="78" customWidth="1"/>
    <col min="5124" max="5124" width="16.7109375" style="78" customWidth="1"/>
    <col min="5125" max="5365" width="9.140625" style="78"/>
    <col min="5366" max="5366" width="35.5703125" style="78" customWidth="1"/>
    <col min="5367" max="5367" width="23" style="78" customWidth="1"/>
    <col min="5368" max="5368" width="17.7109375" style="78" customWidth="1"/>
    <col min="5369" max="5369" width="18.42578125" style="78" customWidth="1"/>
    <col min="5370" max="5371" width="13.140625" style="78" customWidth="1"/>
    <col min="5372" max="5372" width="10.7109375" style="78" customWidth="1"/>
    <col min="5373" max="5373" width="40.85546875" style="78" customWidth="1"/>
    <col min="5374" max="5374" width="34.140625" style="78" customWidth="1"/>
    <col min="5375" max="5375" width="16" style="78" customWidth="1"/>
    <col min="5376" max="5376" width="15.7109375" style="78" customWidth="1"/>
    <col min="5377" max="5377" width="17.42578125" style="78" customWidth="1"/>
    <col min="5378" max="5378" width="10.7109375" style="78" customWidth="1"/>
    <col min="5379" max="5379" width="13" style="78" customWidth="1"/>
    <col min="5380" max="5380" width="16.7109375" style="78" customWidth="1"/>
    <col min="5381" max="5621" width="9.140625" style="78"/>
    <col min="5622" max="5622" width="35.5703125" style="78" customWidth="1"/>
    <col min="5623" max="5623" width="23" style="78" customWidth="1"/>
    <col min="5624" max="5624" width="17.7109375" style="78" customWidth="1"/>
    <col min="5625" max="5625" width="18.42578125" style="78" customWidth="1"/>
    <col min="5626" max="5627" width="13.140625" style="78" customWidth="1"/>
    <col min="5628" max="5628" width="10.7109375" style="78" customWidth="1"/>
    <col min="5629" max="5629" width="40.85546875" style="78" customWidth="1"/>
    <col min="5630" max="5630" width="34.140625" style="78" customWidth="1"/>
    <col min="5631" max="5631" width="16" style="78" customWidth="1"/>
    <col min="5632" max="5632" width="15.7109375" style="78" customWidth="1"/>
    <col min="5633" max="5633" width="17.42578125" style="78" customWidth="1"/>
    <col min="5634" max="5634" width="10.7109375" style="78" customWidth="1"/>
    <col min="5635" max="5635" width="13" style="78" customWidth="1"/>
    <col min="5636" max="5636" width="16.7109375" style="78" customWidth="1"/>
    <col min="5637" max="5877" width="9.140625" style="78"/>
    <col min="5878" max="5878" width="35.5703125" style="78" customWidth="1"/>
    <col min="5879" max="5879" width="23" style="78" customWidth="1"/>
    <col min="5880" max="5880" width="17.7109375" style="78" customWidth="1"/>
    <col min="5881" max="5881" width="18.42578125" style="78" customWidth="1"/>
    <col min="5882" max="5883" width="13.140625" style="78" customWidth="1"/>
    <col min="5884" max="5884" width="10.7109375" style="78" customWidth="1"/>
    <col min="5885" max="5885" width="40.85546875" style="78" customWidth="1"/>
    <col min="5886" max="5886" width="34.140625" style="78" customWidth="1"/>
    <col min="5887" max="5887" width="16" style="78" customWidth="1"/>
    <col min="5888" max="5888" width="15.7109375" style="78" customWidth="1"/>
    <col min="5889" max="5889" width="17.42578125" style="78" customWidth="1"/>
    <col min="5890" max="5890" width="10.7109375" style="78" customWidth="1"/>
    <col min="5891" max="5891" width="13" style="78" customWidth="1"/>
    <col min="5892" max="5892" width="16.7109375" style="78" customWidth="1"/>
    <col min="5893" max="6133" width="9.140625" style="78"/>
    <col min="6134" max="6134" width="35.5703125" style="78" customWidth="1"/>
    <col min="6135" max="6135" width="23" style="78" customWidth="1"/>
    <col min="6136" max="6136" width="17.7109375" style="78" customWidth="1"/>
    <col min="6137" max="6137" width="18.42578125" style="78" customWidth="1"/>
    <col min="6138" max="6139" width="13.140625" style="78" customWidth="1"/>
    <col min="6140" max="6140" width="10.7109375" style="78" customWidth="1"/>
    <col min="6141" max="6141" width="40.85546875" style="78" customWidth="1"/>
    <col min="6142" max="6142" width="34.140625" style="78" customWidth="1"/>
    <col min="6143" max="6143" width="16" style="78" customWidth="1"/>
    <col min="6144" max="6144" width="15.7109375" style="78" customWidth="1"/>
    <col min="6145" max="6145" width="17.42578125" style="78" customWidth="1"/>
    <col min="6146" max="6146" width="10.7109375" style="78" customWidth="1"/>
    <col min="6147" max="6147" width="13" style="78" customWidth="1"/>
    <col min="6148" max="6148" width="16.7109375" style="78" customWidth="1"/>
    <col min="6149" max="6389" width="9.140625" style="78"/>
    <col min="6390" max="6390" width="35.5703125" style="78" customWidth="1"/>
    <col min="6391" max="6391" width="23" style="78" customWidth="1"/>
    <col min="6392" max="6392" width="17.7109375" style="78" customWidth="1"/>
    <col min="6393" max="6393" width="18.42578125" style="78" customWidth="1"/>
    <col min="6394" max="6395" width="13.140625" style="78" customWidth="1"/>
    <col min="6396" max="6396" width="10.7109375" style="78" customWidth="1"/>
    <col min="6397" max="6397" width="40.85546875" style="78" customWidth="1"/>
    <col min="6398" max="6398" width="34.140625" style="78" customWidth="1"/>
    <col min="6399" max="6399" width="16" style="78" customWidth="1"/>
    <col min="6400" max="6400" width="15.7109375" style="78" customWidth="1"/>
    <col min="6401" max="6401" width="17.42578125" style="78" customWidth="1"/>
    <col min="6402" max="6402" width="10.7109375" style="78" customWidth="1"/>
    <col min="6403" max="6403" width="13" style="78" customWidth="1"/>
    <col min="6404" max="6404" width="16.7109375" style="78" customWidth="1"/>
    <col min="6405" max="6645" width="9.140625" style="78"/>
    <col min="6646" max="6646" width="35.5703125" style="78" customWidth="1"/>
    <col min="6647" max="6647" width="23" style="78" customWidth="1"/>
    <col min="6648" max="6648" width="17.7109375" style="78" customWidth="1"/>
    <col min="6649" max="6649" width="18.42578125" style="78" customWidth="1"/>
    <col min="6650" max="6651" width="13.140625" style="78" customWidth="1"/>
    <col min="6652" max="6652" width="10.7109375" style="78" customWidth="1"/>
    <col min="6653" max="6653" width="40.85546875" style="78" customWidth="1"/>
    <col min="6654" max="6654" width="34.140625" style="78" customWidth="1"/>
    <col min="6655" max="6655" width="16" style="78" customWidth="1"/>
    <col min="6656" max="6656" width="15.7109375" style="78" customWidth="1"/>
    <col min="6657" max="6657" width="17.42578125" style="78" customWidth="1"/>
    <col min="6658" max="6658" width="10.7109375" style="78" customWidth="1"/>
    <col min="6659" max="6659" width="13" style="78" customWidth="1"/>
    <col min="6660" max="6660" width="16.7109375" style="78" customWidth="1"/>
    <col min="6661" max="6901" width="9.140625" style="78"/>
    <col min="6902" max="6902" width="35.5703125" style="78" customWidth="1"/>
    <col min="6903" max="6903" width="23" style="78" customWidth="1"/>
    <col min="6904" max="6904" width="17.7109375" style="78" customWidth="1"/>
    <col min="6905" max="6905" width="18.42578125" style="78" customWidth="1"/>
    <col min="6906" max="6907" width="13.140625" style="78" customWidth="1"/>
    <col min="6908" max="6908" width="10.7109375" style="78" customWidth="1"/>
    <col min="6909" max="6909" width="40.85546875" style="78" customWidth="1"/>
    <col min="6910" max="6910" width="34.140625" style="78" customWidth="1"/>
    <col min="6911" max="6911" width="16" style="78" customWidth="1"/>
    <col min="6912" max="6912" width="15.7109375" style="78" customWidth="1"/>
    <col min="6913" max="6913" width="17.42578125" style="78" customWidth="1"/>
    <col min="6914" max="6914" width="10.7109375" style="78" customWidth="1"/>
    <col min="6915" max="6915" width="13" style="78" customWidth="1"/>
    <col min="6916" max="6916" width="16.7109375" style="78" customWidth="1"/>
    <col min="6917" max="7157" width="9.140625" style="78"/>
    <col min="7158" max="7158" width="35.5703125" style="78" customWidth="1"/>
    <col min="7159" max="7159" width="23" style="78" customWidth="1"/>
    <col min="7160" max="7160" width="17.7109375" style="78" customWidth="1"/>
    <col min="7161" max="7161" width="18.42578125" style="78" customWidth="1"/>
    <col min="7162" max="7163" width="13.140625" style="78" customWidth="1"/>
    <col min="7164" max="7164" width="10.7109375" style="78" customWidth="1"/>
    <col min="7165" max="7165" width="40.85546875" style="78" customWidth="1"/>
    <col min="7166" max="7166" width="34.140625" style="78" customWidth="1"/>
    <col min="7167" max="7167" width="16" style="78" customWidth="1"/>
    <col min="7168" max="7168" width="15.7109375" style="78" customWidth="1"/>
    <col min="7169" max="7169" width="17.42578125" style="78" customWidth="1"/>
    <col min="7170" max="7170" width="10.7109375" style="78" customWidth="1"/>
    <col min="7171" max="7171" width="13" style="78" customWidth="1"/>
    <col min="7172" max="7172" width="16.7109375" style="78" customWidth="1"/>
    <col min="7173" max="7413" width="9.140625" style="78"/>
    <col min="7414" max="7414" width="35.5703125" style="78" customWidth="1"/>
    <col min="7415" max="7415" width="23" style="78" customWidth="1"/>
    <col min="7416" max="7416" width="17.7109375" style="78" customWidth="1"/>
    <col min="7417" max="7417" width="18.42578125" style="78" customWidth="1"/>
    <col min="7418" max="7419" width="13.140625" style="78" customWidth="1"/>
    <col min="7420" max="7420" width="10.7109375" style="78" customWidth="1"/>
    <col min="7421" max="7421" width="40.85546875" style="78" customWidth="1"/>
    <col min="7422" max="7422" width="34.140625" style="78" customWidth="1"/>
    <col min="7423" max="7423" width="16" style="78" customWidth="1"/>
    <col min="7424" max="7424" width="15.7109375" style="78" customWidth="1"/>
    <col min="7425" max="7425" width="17.42578125" style="78" customWidth="1"/>
    <col min="7426" max="7426" width="10.7109375" style="78" customWidth="1"/>
    <col min="7427" max="7427" width="13" style="78" customWidth="1"/>
    <col min="7428" max="7428" width="16.7109375" style="78" customWidth="1"/>
    <col min="7429" max="7669" width="9.140625" style="78"/>
    <col min="7670" max="7670" width="35.5703125" style="78" customWidth="1"/>
    <col min="7671" max="7671" width="23" style="78" customWidth="1"/>
    <col min="7672" max="7672" width="17.7109375" style="78" customWidth="1"/>
    <col min="7673" max="7673" width="18.42578125" style="78" customWidth="1"/>
    <col min="7674" max="7675" width="13.140625" style="78" customWidth="1"/>
    <col min="7676" max="7676" width="10.7109375" style="78" customWidth="1"/>
    <col min="7677" max="7677" width="40.85546875" style="78" customWidth="1"/>
    <col min="7678" max="7678" width="34.140625" style="78" customWidth="1"/>
    <col min="7679" max="7679" width="16" style="78" customWidth="1"/>
    <col min="7680" max="7680" width="15.7109375" style="78" customWidth="1"/>
    <col min="7681" max="7681" width="17.42578125" style="78" customWidth="1"/>
    <col min="7682" max="7682" width="10.7109375" style="78" customWidth="1"/>
    <col min="7683" max="7683" width="13" style="78" customWidth="1"/>
    <col min="7684" max="7684" width="16.7109375" style="78" customWidth="1"/>
    <col min="7685" max="7925" width="9.140625" style="78"/>
    <col min="7926" max="7926" width="35.5703125" style="78" customWidth="1"/>
    <col min="7927" max="7927" width="23" style="78" customWidth="1"/>
    <col min="7928" max="7928" width="17.7109375" style="78" customWidth="1"/>
    <col min="7929" max="7929" width="18.42578125" style="78" customWidth="1"/>
    <col min="7930" max="7931" width="13.140625" style="78" customWidth="1"/>
    <col min="7932" max="7932" width="10.7109375" style="78" customWidth="1"/>
    <col min="7933" max="7933" width="40.85546875" style="78" customWidth="1"/>
    <col min="7934" max="7934" width="34.140625" style="78" customWidth="1"/>
    <col min="7935" max="7935" width="16" style="78" customWidth="1"/>
    <col min="7936" max="7936" width="15.7109375" style="78" customWidth="1"/>
    <col min="7937" max="7937" width="17.42578125" style="78" customWidth="1"/>
    <col min="7938" max="7938" width="10.7109375" style="78" customWidth="1"/>
    <col min="7939" max="7939" width="13" style="78" customWidth="1"/>
    <col min="7940" max="7940" width="16.7109375" style="78" customWidth="1"/>
    <col min="7941" max="8181" width="9.140625" style="78"/>
    <col min="8182" max="8182" width="35.5703125" style="78" customWidth="1"/>
    <col min="8183" max="8183" width="23" style="78" customWidth="1"/>
    <col min="8184" max="8184" width="17.7109375" style="78" customWidth="1"/>
    <col min="8185" max="8185" width="18.42578125" style="78" customWidth="1"/>
    <col min="8186" max="8187" width="13.140625" style="78" customWidth="1"/>
    <col min="8188" max="8188" width="10.7109375" style="78" customWidth="1"/>
    <col min="8189" max="8189" width="40.85546875" style="78" customWidth="1"/>
    <col min="8190" max="8190" width="34.140625" style="78" customWidth="1"/>
    <col min="8191" max="8191" width="16" style="78" customWidth="1"/>
    <col min="8192" max="8192" width="15.7109375" style="78" customWidth="1"/>
    <col min="8193" max="8193" width="17.42578125" style="78" customWidth="1"/>
    <col min="8194" max="8194" width="10.7109375" style="78" customWidth="1"/>
    <col min="8195" max="8195" width="13" style="78" customWidth="1"/>
    <col min="8196" max="8196" width="16.7109375" style="78" customWidth="1"/>
    <col min="8197" max="8437" width="9.140625" style="78"/>
    <col min="8438" max="8438" width="35.5703125" style="78" customWidth="1"/>
    <col min="8439" max="8439" width="23" style="78" customWidth="1"/>
    <col min="8440" max="8440" width="17.7109375" style="78" customWidth="1"/>
    <col min="8441" max="8441" width="18.42578125" style="78" customWidth="1"/>
    <col min="8442" max="8443" width="13.140625" style="78" customWidth="1"/>
    <col min="8444" max="8444" width="10.7109375" style="78" customWidth="1"/>
    <col min="8445" max="8445" width="40.85546875" style="78" customWidth="1"/>
    <col min="8446" max="8446" width="34.140625" style="78" customWidth="1"/>
    <col min="8447" max="8447" width="16" style="78" customWidth="1"/>
    <col min="8448" max="8448" width="15.7109375" style="78" customWidth="1"/>
    <col min="8449" max="8449" width="17.42578125" style="78" customWidth="1"/>
    <col min="8450" max="8450" width="10.7109375" style="78" customWidth="1"/>
    <col min="8451" max="8451" width="13" style="78" customWidth="1"/>
    <col min="8452" max="8452" width="16.7109375" style="78" customWidth="1"/>
    <col min="8453" max="8693" width="9.140625" style="78"/>
    <col min="8694" max="8694" width="35.5703125" style="78" customWidth="1"/>
    <col min="8695" max="8695" width="23" style="78" customWidth="1"/>
    <col min="8696" max="8696" width="17.7109375" style="78" customWidth="1"/>
    <col min="8697" max="8697" width="18.42578125" style="78" customWidth="1"/>
    <col min="8698" max="8699" width="13.140625" style="78" customWidth="1"/>
    <col min="8700" max="8700" width="10.7109375" style="78" customWidth="1"/>
    <col min="8701" max="8701" width="40.85546875" style="78" customWidth="1"/>
    <col min="8702" max="8702" width="34.140625" style="78" customWidth="1"/>
    <col min="8703" max="8703" width="16" style="78" customWidth="1"/>
    <col min="8704" max="8704" width="15.7109375" style="78" customWidth="1"/>
    <col min="8705" max="8705" width="17.42578125" style="78" customWidth="1"/>
    <col min="8706" max="8706" width="10.7109375" style="78" customWidth="1"/>
    <col min="8707" max="8707" width="13" style="78" customWidth="1"/>
    <col min="8708" max="8708" width="16.7109375" style="78" customWidth="1"/>
    <col min="8709" max="8949" width="9.140625" style="78"/>
    <col min="8950" max="8950" width="35.5703125" style="78" customWidth="1"/>
    <col min="8951" max="8951" width="23" style="78" customWidth="1"/>
    <col min="8952" max="8952" width="17.7109375" style="78" customWidth="1"/>
    <col min="8953" max="8953" width="18.42578125" style="78" customWidth="1"/>
    <col min="8954" max="8955" width="13.140625" style="78" customWidth="1"/>
    <col min="8956" max="8956" width="10.7109375" style="78" customWidth="1"/>
    <col min="8957" max="8957" width="40.85546875" style="78" customWidth="1"/>
    <col min="8958" max="8958" width="34.140625" style="78" customWidth="1"/>
    <col min="8959" max="8959" width="16" style="78" customWidth="1"/>
    <col min="8960" max="8960" width="15.7109375" style="78" customWidth="1"/>
    <col min="8961" max="8961" width="17.42578125" style="78" customWidth="1"/>
    <col min="8962" max="8962" width="10.7109375" style="78" customWidth="1"/>
    <col min="8963" max="8963" width="13" style="78" customWidth="1"/>
    <col min="8964" max="8964" width="16.7109375" style="78" customWidth="1"/>
    <col min="8965" max="9205" width="9.140625" style="78"/>
    <col min="9206" max="9206" width="35.5703125" style="78" customWidth="1"/>
    <col min="9207" max="9207" width="23" style="78" customWidth="1"/>
    <col min="9208" max="9208" width="17.7109375" style="78" customWidth="1"/>
    <col min="9209" max="9209" width="18.42578125" style="78" customWidth="1"/>
    <col min="9210" max="9211" width="13.140625" style="78" customWidth="1"/>
    <col min="9212" max="9212" width="10.7109375" style="78" customWidth="1"/>
    <col min="9213" max="9213" width="40.85546875" style="78" customWidth="1"/>
    <col min="9214" max="9214" width="34.140625" style="78" customWidth="1"/>
    <col min="9215" max="9215" width="16" style="78" customWidth="1"/>
    <col min="9216" max="9216" width="15.7109375" style="78" customWidth="1"/>
    <col min="9217" max="9217" width="17.42578125" style="78" customWidth="1"/>
    <col min="9218" max="9218" width="10.7109375" style="78" customWidth="1"/>
    <col min="9219" max="9219" width="13" style="78" customWidth="1"/>
    <col min="9220" max="9220" width="16.7109375" style="78" customWidth="1"/>
    <col min="9221" max="9461" width="9.140625" style="78"/>
    <col min="9462" max="9462" width="35.5703125" style="78" customWidth="1"/>
    <col min="9463" max="9463" width="23" style="78" customWidth="1"/>
    <col min="9464" max="9464" width="17.7109375" style="78" customWidth="1"/>
    <col min="9465" max="9465" width="18.42578125" style="78" customWidth="1"/>
    <col min="9466" max="9467" width="13.140625" style="78" customWidth="1"/>
    <col min="9468" max="9468" width="10.7109375" style="78" customWidth="1"/>
    <col min="9469" max="9469" width="40.85546875" style="78" customWidth="1"/>
    <col min="9470" max="9470" width="34.140625" style="78" customWidth="1"/>
    <col min="9471" max="9471" width="16" style="78" customWidth="1"/>
    <col min="9472" max="9472" width="15.7109375" style="78" customWidth="1"/>
    <col min="9473" max="9473" width="17.42578125" style="78" customWidth="1"/>
    <col min="9474" max="9474" width="10.7109375" style="78" customWidth="1"/>
    <col min="9475" max="9475" width="13" style="78" customWidth="1"/>
    <col min="9476" max="9476" width="16.7109375" style="78" customWidth="1"/>
    <col min="9477" max="9717" width="9.140625" style="78"/>
    <col min="9718" max="9718" width="35.5703125" style="78" customWidth="1"/>
    <col min="9719" max="9719" width="23" style="78" customWidth="1"/>
    <col min="9720" max="9720" width="17.7109375" style="78" customWidth="1"/>
    <col min="9721" max="9721" width="18.42578125" style="78" customWidth="1"/>
    <col min="9722" max="9723" width="13.140625" style="78" customWidth="1"/>
    <col min="9724" max="9724" width="10.7109375" style="78" customWidth="1"/>
    <col min="9725" max="9725" width="40.85546875" style="78" customWidth="1"/>
    <col min="9726" max="9726" width="34.140625" style="78" customWidth="1"/>
    <col min="9727" max="9727" width="16" style="78" customWidth="1"/>
    <col min="9728" max="9728" width="15.7109375" style="78" customWidth="1"/>
    <col min="9729" max="9729" width="17.42578125" style="78" customWidth="1"/>
    <col min="9730" max="9730" width="10.7109375" style="78" customWidth="1"/>
    <col min="9731" max="9731" width="13" style="78" customWidth="1"/>
    <col min="9732" max="9732" width="16.7109375" style="78" customWidth="1"/>
    <col min="9733" max="9973" width="9.140625" style="78"/>
    <col min="9974" max="9974" width="35.5703125" style="78" customWidth="1"/>
    <col min="9975" max="9975" width="23" style="78" customWidth="1"/>
    <col min="9976" max="9976" width="17.7109375" style="78" customWidth="1"/>
    <col min="9977" max="9977" width="18.42578125" style="78" customWidth="1"/>
    <col min="9978" max="9979" width="13.140625" style="78" customWidth="1"/>
    <col min="9980" max="9980" width="10.7109375" style="78" customWidth="1"/>
    <col min="9981" max="9981" width="40.85546875" style="78" customWidth="1"/>
    <col min="9982" max="9982" width="34.140625" style="78" customWidth="1"/>
    <col min="9983" max="9983" width="16" style="78" customWidth="1"/>
    <col min="9984" max="9984" width="15.7109375" style="78" customWidth="1"/>
    <col min="9985" max="9985" width="17.42578125" style="78" customWidth="1"/>
    <col min="9986" max="9986" width="10.7109375" style="78" customWidth="1"/>
    <col min="9987" max="9987" width="13" style="78" customWidth="1"/>
    <col min="9988" max="9988" width="16.7109375" style="78" customWidth="1"/>
    <col min="9989" max="10229" width="9.140625" style="78"/>
    <col min="10230" max="10230" width="35.5703125" style="78" customWidth="1"/>
    <col min="10231" max="10231" width="23" style="78" customWidth="1"/>
    <col min="10232" max="10232" width="17.7109375" style="78" customWidth="1"/>
    <col min="10233" max="10233" width="18.42578125" style="78" customWidth="1"/>
    <col min="10234" max="10235" width="13.140625" style="78" customWidth="1"/>
    <col min="10236" max="10236" width="10.7109375" style="78" customWidth="1"/>
    <col min="10237" max="10237" width="40.85546875" style="78" customWidth="1"/>
    <col min="10238" max="10238" width="34.140625" style="78" customWidth="1"/>
    <col min="10239" max="10239" width="16" style="78" customWidth="1"/>
    <col min="10240" max="10240" width="15.7109375" style="78" customWidth="1"/>
    <col min="10241" max="10241" width="17.42578125" style="78" customWidth="1"/>
    <col min="10242" max="10242" width="10.7109375" style="78" customWidth="1"/>
    <col min="10243" max="10243" width="13" style="78" customWidth="1"/>
    <col min="10244" max="10244" width="16.7109375" style="78" customWidth="1"/>
    <col min="10245" max="10485" width="9.140625" style="78"/>
    <col min="10486" max="10486" width="35.5703125" style="78" customWidth="1"/>
    <col min="10487" max="10487" width="23" style="78" customWidth="1"/>
    <col min="10488" max="10488" width="17.7109375" style="78" customWidth="1"/>
    <col min="10489" max="10489" width="18.42578125" style="78" customWidth="1"/>
    <col min="10490" max="10491" width="13.140625" style="78" customWidth="1"/>
    <col min="10492" max="10492" width="10.7109375" style="78" customWidth="1"/>
    <col min="10493" max="10493" width="40.85546875" style="78" customWidth="1"/>
    <col min="10494" max="10494" width="34.140625" style="78" customWidth="1"/>
    <col min="10495" max="10495" width="16" style="78" customWidth="1"/>
    <col min="10496" max="10496" width="15.7109375" style="78" customWidth="1"/>
    <col min="10497" max="10497" width="17.42578125" style="78" customWidth="1"/>
    <col min="10498" max="10498" width="10.7109375" style="78" customWidth="1"/>
    <col min="10499" max="10499" width="13" style="78" customWidth="1"/>
    <col min="10500" max="10500" width="16.7109375" style="78" customWidth="1"/>
    <col min="10501" max="10741" width="9.140625" style="78"/>
    <col min="10742" max="10742" width="35.5703125" style="78" customWidth="1"/>
    <col min="10743" max="10743" width="23" style="78" customWidth="1"/>
    <col min="10744" max="10744" width="17.7109375" style="78" customWidth="1"/>
    <col min="10745" max="10745" width="18.42578125" style="78" customWidth="1"/>
    <col min="10746" max="10747" width="13.140625" style="78" customWidth="1"/>
    <col min="10748" max="10748" width="10.7109375" style="78" customWidth="1"/>
    <col min="10749" max="10749" width="40.85546875" style="78" customWidth="1"/>
    <col min="10750" max="10750" width="34.140625" style="78" customWidth="1"/>
    <col min="10751" max="10751" width="16" style="78" customWidth="1"/>
    <col min="10752" max="10752" width="15.7109375" style="78" customWidth="1"/>
    <col min="10753" max="10753" width="17.42578125" style="78" customWidth="1"/>
    <col min="10754" max="10754" width="10.7109375" style="78" customWidth="1"/>
    <col min="10755" max="10755" width="13" style="78" customWidth="1"/>
    <col min="10756" max="10756" width="16.7109375" style="78" customWidth="1"/>
    <col min="10757" max="10997" width="9.140625" style="78"/>
    <col min="10998" max="10998" width="35.5703125" style="78" customWidth="1"/>
    <col min="10999" max="10999" width="23" style="78" customWidth="1"/>
    <col min="11000" max="11000" width="17.7109375" style="78" customWidth="1"/>
    <col min="11001" max="11001" width="18.42578125" style="78" customWidth="1"/>
    <col min="11002" max="11003" width="13.140625" style="78" customWidth="1"/>
    <col min="11004" max="11004" width="10.7109375" style="78" customWidth="1"/>
    <col min="11005" max="11005" width="40.85546875" style="78" customWidth="1"/>
    <col min="11006" max="11006" width="34.140625" style="78" customWidth="1"/>
    <col min="11007" max="11007" width="16" style="78" customWidth="1"/>
    <col min="11008" max="11008" width="15.7109375" style="78" customWidth="1"/>
    <col min="11009" max="11009" width="17.42578125" style="78" customWidth="1"/>
    <col min="11010" max="11010" width="10.7109375" style="78" customWidth="1"/>
    <col min="11011" max="11011" width="13" style="78" customWidth="1"/>
    <col min="11012" max="11012" width="16.7109375" style="78" customWidth="1"/>
    <col min="11013" max="11253" width="9.140625" style="78"/>
    <col min="11254" max="11254" width="35.5703125" style="78" customWidth="1"/>
    <col min="11255" max="11255" width="23" style="78" customWidth="1"/>
    <col min="11256" max="11256" width="17.7109375" style="78" customWidth="1"/>
    <col min="11257" max="11257" width="18.42578125" style="78" customWidth="1"/>
    <col min="11258" max="11259" width="13.140625" style="78" customWidth="1"/>
    <col min="11260" max="11260" width="10.7109375" style="78" customWidth="1"/>
    <col min="11261" max="11261" width="40.85546875" style="78" customWidth="1"/>
    <col min="11262" max="11262" width="34.140625" style="78" customWidth="1"/>
    <col min="11263" max="11263" width="16" style="78" customWidth="1"/>
    <col min="11264" max="11264" width="15.7109375" style="78" customWidth="1"/>
    <col min="11265" max="11265" width="17.42578125" style="78" customWidth="1"/>
    <col min="11266" max="11266" width="10.7109375" style="78" customWidth="1"/>
    <col min="11267" max="11267" width="13" style="78" customWidth="1"/>
    <col min="11268" max="11268" width="16.7109375" style="78" customWidth="1"/>
    <col min="11269" max="11509" width="9.140625" style="78"/>
    <col min="11510" max="11510" width="35.5703125" style="78" customWidth="1"/>
    <col min="11511" max="11511" width="23" style="78" customWidth="1"/>
    <col min="11512" max="11512" width="17.7109375" style="78" customWidth="1"/>
    <col min="11513" max="11513" width="18.42578125" style="78" customWidth="1"/>
    <col min="11514" max="11515" width="13.140625" style="78" customWidth="1"/>
    <col min="11516" max="11516" width="10.7109375" style="78" customWidth="1"/>
    <col min="11517" max="11517" width="40.85546875" style="78" customWidth="1"/>
    <col min="11518" max="11518" width="34.140625" style="78" customWidth="1"/>
    <col min="11519" max="11519" width="16" style="78" customWidth="1"/>
    <col min="11520" max="11520" width="15.7109375" style="78" customWidth="1"/>
    <col min="11521" max="11521" width="17.42578125" style="78" customWidth="1"/>
    <col min="11522" max="11522" width="10.7109375" style="78" customWidth="1"/>
    <col min="11523" max="11523" width="13" style="78" customWidth="1"/>
    <col min="11524" max="11524" width="16.7109375" style="78" customWidth="1"/>
    <col min="11525" max="11765" width="9.140625" style="78"/>
    <col min="11766" max="11766" width="35.5703125" style="78" customWidth="1"/>
    <col min="11767" max="11767" width="23" style="78" customWidth="1"/>
    <col min="11768" max="11768" width="17.7109375" style="78" customWidth="1"/>
    <col min="11769" max="11769" width="18.42578125" style="78" customWidth="1"/>
    <col min="11770" max="11771" width="13.140625" style="78" customWidth="1"/>
    <col min="11772" max="11772" width="10.7109375" style="78" customWidth="1"/>
    <col min="11773" max="11773" width="40.85546875" style="78" customWidth="1"/>
    <col min="11774" max="11774" width="34.140625" style="78" customWidth="1"/>
    <col min="11775" max="11775" width="16" style="78" customWidth="1"/>
    <col min="11776" max="11776" width="15.7109375" style="78" customWidth="1"/>
    <col min="11777" max="11777" width="17.42578125" style="78" customWidth="1"/>
    <col min="11778" max="11778" width="10.7109375" style="78" customWidth="1"/>
    <col min="11779" max="11779" width="13" style="78" customWidth="1"/>
    <col min="11780" max="11780" width="16.7109375" style="78" customWidth="1"/>
    <col min="11781" max="12021" width="9.140625" style="78"/>
    <col min="12022" max="12022" width="35.5703125" style="78" customWidth="1"/>
    <col min="12023" max="12023" width="23" style="78" customWidth="1"/>
    <col min="12024" max="12024" width="17.7109375" style="78" customWidth="1"/>
    <col min="12025" max="12025" width="18.42578125" style="78" customWidth="1"/>
    <col min="12026" max="12027" width="13.140625" style="78" customWidth="1"/>
    <col min="12028" max="12028" width="10.7109375" style="78" customWidth="1"/>
    <col min="12029" max="12029" width="40.85546875" style="78" customWidth="1"/>
    <col min="12030" max="12030" width="34.140625" style="78" customWidth="1"/>
    <col min="12031" max="12031" width="16" style="78" customWidth="1"/>
    <col min="12032" max="12032" width="15.7109375" style="78" customWidth="1"/>
    <col min="12033" max="12033" width="17.42578125" style="78" customWidth="1"/>
    <col min="12034" max="12034" width="10.7109375" style="78" customWidth="1"/>
    <col min="12035" max="12035" width="13" style="78" customWidth="1"/>
    <col min="12036" max="12036" width="16.7109375" style="78" customWidth="1"/>
    <col min="12037" max="12277" width="9.140625" style="78"/>
    <col min="12278" max="12278" width="35.5703125" style="78" customWidth="1"/>
    <col min="12279" max="12279" width="23" style="78" customWidth="1"/>
    <col min="12280" max="12280" width="17.7109375" style="78" customWidth="1"/>
    <col min="12281" max="12281" width="18.42578125" style="78" customWidth="1"/>
    <col min="12282" max="12283" width="13.140625" style="78" customWidth="1"/>
    <col min="12284" max="12284" width="10.7109375" style="78" customWidth="1"/>
    <col min="12285" max="12285" width="40.85546875" style="78" customWidth="1"/>
    <col min="12286" max="12286" width="34.140625" style="78" customWidth="1"/>
    <col min="12287" max="12287" width="16" style="78" customWidth="1"/>
    <col min="12288" max="12288" width="15.7109375" style="78" customWidth="1"/>
    <col min="12289" max="12289" width="17.42578125" style="78" customWidth="1"/>
    <col min="12290" max="12290" width="10.7109375" style="78" customWidth="1"/>
    <col min="12291" max="12291" width="13" style="78" customWidth="1"/>
    <col min="12292" max="12292" width="16.7109375" style="78" customWidth="1"/>
    <col min="12293" max="12533" width="9.140625" style="78"/>
    <col min="12534" max="12534" width="35.5703125" style="78" customWidth="1"/>
    <col min="12535" max="12535" width="23" style="78" customWidth="1"/>
    <col min="12536" max="12536" width="17.7109375" style="78" customWidth="1"/>
    <col min="12537" max="12537" width="18.42578125" style="78" customWidth="1"/>
    <col min="12538" max="12539" width="13.140625" style="78" customWidth="1"/>
    <col min="12540" max="12540" width="10.7109375" style="78" customWidth="1"/>
    <col min="12541" max="12541" width="40.85546875" style="78" customWidth="1"/>
    <col min="12542" max="12542" width="34.140625" style="78" customWidth="1"/>
    <col min="12543" max="12543" width="16" style="78" customWidth="1"/>
    <col min="12544" max="12544" width="15.7109375" style="78" customWidth="1"/>
    <col min="12545" max="12545" width="17.42578125" style="78" customWidth="1"/>
    <col min="12546" max="12546" width="10.7109375" style="78" customWidth="1"/>
    <col min="12547" max="12547" width="13" style="78" customWidth="1"/>
    <col min="12548" max="12548" width="16.7109375" style="78" customWidth="1"/>
    <col min="12549" max="12789" width="9.140625" style="78"/>
    <col min="12790" max="12790" width="35.5703125" style="78" customWidth="1"/>
    <col min="12791" max="12791" width="23" style="78" customWidth="1"/>
    <col min="12792" max="12792" width="17.7109375" style="78" customWidth="1"/>
    <col min="12793" max="12793" width="18.42578125" style="78" customWidth="1"/>
    <col min="12794" max="12795" width="13.140625" style="78" customWidth="1"/>
    <col min="12796" max="12796" width="10.7109375" style="78" customWidth="1"/>
    <col min="12797" max="12797" width="40.85546875" style="78" customWidth="1"/>
    <col min="12798" max="12798" width="34.140625" style="78" customWidth="1"/>
    <col min="12799" max="12799" width="16" style="78" customWidth="1"/>
    <col min="12800" max="12800" width="15.7109375" style="78" customWidth="1"/>
    <col min="12801" max="12801" width="17.42578125" style="78" customWidth="1"/>
    <col min="12802" max="12802" width="10.7109375" style="78" customWidth="1"/>
    <col min="12803" max="12803" width="13" style="78" customWidth="1"/>
    <col min="12804" max="12804" width="16.7109375" style="78" customWidth="1"/>
    <col min="12805" max="13045" width="9.140625" style="78"/>
    <col min="13046" max="13046" width="35.5703125" style="78" customWidth="1"/>
    <col min="13047" max="13047" width="23" style="78" customWidth="1"/>
    <col min="13048" max="13048" width="17.7109375" style="78" customWidth="1"/>
    <col min="13049" max="13049" width="18.42578125" style="78" customWidth="1"/>
    <col min="13050" max="13051" width="13.140625" style="78" customWidth="1"/>
    <col min="13052" max="13052" width="10.7109375" style="78" customWidth="1"/>
    <col min="13053" max="13053" width="40.85546875" style="78" customWidth="1"/>
    <col min="13054" max="13054" width="34.140625" style="78" customWidth="1"/>
    <col min="13055" max="13055" width="16" style="78" customWidth="1"/>
    <col min="13056" max="13056" width="15.7109375" style="78" customWidth="1"/>
    <col min="13057" max="13057" width="17.42578125" style="78" customWidth="1"/>
    <col min="13058" max="13058" width="10.7109375" style="78" customWidth="1"/>
    <col min="13059" max="13059" width="13" style="78" customWidth="1"/>
    <col min="13060" max="13060" width="16.7109375" style="78" customWidth="1"/>
    <col min="13061" max="13301" width="9.140625" style="78"/>
    <col min="13302" max="13302" width="35.5703125" style="78" customWidth="1"/>
    <col min="13303" max="13303" width="23" style="78" customWidth="1"/>
    <col min="13304" max="13304" width="17.7109375" style="78" customWidth="1"/>
    <col min="13305" max="13305" width="18.42578125" style="78" customWidth="1"/>
    <col min="13306" max="13307" width="13.140625" style="78" customWidth="1"/>
    <col min="13308" max="13308" width="10.7109375" style="78" customWidth="1"/>
    <col min="13309" max="13309" width="40.85546875" style="78" customWidth="1"/>
    <col min="13310" max="13310" width="34.140625" style="78" customWidth="1"/>
    <col min="13311" max="13311" width="16" style="78" customWidth="1"/>
    <col min="13312" max="13312" width="15.7109375" style="78" customWidth="1"/>
    <col min="13313" max="13313" width="17.42578125" style="78" customWidth="1"/>
    <col min="13314" max="13314" width="10.7109375" style="78" customWidth="1"/>
    <col min="13315" max="13315" width="13" style="78" customWidth="1"/>
    <col min="13316" max="13316" width="16.7109375" style="78" customWidth="1"/>
    <col min="13317" max="13557" width="9.140625" style="78"/>
    <col min="13558" max="13558" width="35.5703125" style="78" customWidth="1"/>
    <col min="13559" max="13559" width="23" style="78" customWidth="1"/>
    <col min="13560" max="13560" width="17.7109375" style="78" customWidth="1"/>
    <col min="13561" max="13561" width="18.42578125" style="78" customWidth="1"/>
    <col min="13562" max="13563" width="13.140625" style="78" customWidth="1"/>
    <col min="13564" max="13564" width="10.7109375" style="78" customWidth="1"/>
    <col min="13565" max="13565" width="40.85546875" style="78" customWidth="1"/>
    <col min="13566" max="13566" width="34.140625" style="78" customWidth="1"/>
    <col min="13567" max="13567" width="16" style="78" customWidth="1"/>
    <col min="13568" max="13568" width="15.7109375" style="78" customWidth="1"/>
    <col min="13569" max="13569" width="17.42578125" style="78" customWidth="1"/>
    <col min="13570" max="13570" width="10.7109375" style="78" customWidth="1"/>
    <col min="13571" max="13571" width="13" style="78" customWidth="1"/>
    <col min="13572" max="13572" width="16.7109375" style="78" customWidth="1"/>
    <col min="13573" max="13813" width="9.140625" style="78"/>
    <col min="13814" max="13814" width="35.5703125" style="78" customWidth="1"/>
    <col min="13815" max="13815" width="23" style="78" customWidth="1"/>
    <col min="13816" max="13816" width="17.7109375" style="78" customWidth="1"/>
    <col min="13817" max="13817" width="18.42578125" style="78" customWidth="1"/>
    <col min="13818" max="13819" width="13.140625" style="78" customWidth="1"/>
    <col min="13820" max="13820" width="10.7109375" style="78" customWidth="1"/>
    <col min="13821" max="13821" width="40.85546875" style="78" customWidth="1"/>
    <col min="13822" max="13822" width="34.140625" style="78" customWidth="1"/>
    <col min="13823" max="13823" width="16" style="78" customWidth="1"/>
    <col min="13824" max="13824" width="15.7109375" style="78" customWidth="1"/>
    <col min="13825" max="13825" width="17.42578125" style="78" customWidth="1"/>
    <col min="13826" max="13826" width="10.7109375" style="78" customWidth="1"/>
    <col min="13827" max="13827" width="13" style="78" customWidth="1"/>
    <col min="13828" max="13828" width="16.7109375" style="78" customWidth="1"/>
    <col min="13829" max="14069" width="9.140625" style="78"/>
    <col min="14070" max="14070" width="35.5703125" style="78" customWidth="1"/>
    <col min="14071" max="14071" width="23" style="78" customWidth="1"/>
    <col min="14072" max="14072" width="17.7109375" style="78" customWidth="1"/>
    <col min="14073" max="14073" width="18.42578125" style="78" customWidth="1"/>
    <col min="14074" max="14075" width="13.140625" style="78" customWidth="1"/>
    <col min="14076" max="14076" width="10.7109375" style="78" customWidth="1"/>
    <col min="14077" max="14077" width="40.85546875" style="78" customWidth="1"/>
    <col min="14078" max="14078" width="34.140625" style="78" customWidth="1"/>
    <col min="14079" max="14079" width="16" style="78" customWidth="1"/>
    <col min="14080" max="14080" width="15.7109375" style="78" customWidth="1"/>
    <col min="14081" max="14081" width="17.42578125" style="78" customWidth="1"/>
    <col min="14082" max="14082" width="10.7109375" style="78" customWidth="1"/>
    <col min="14083" max="14083" width="13" style="78" customWidth="1"/>
    <col min="14084" max="14084" width="16.7109375" style="78" customWidth="1"/>
    <col min="14085" max="14325" width="9.140625" style="78"/>
    <col min="14326" max="14326" width="35.5703125" style="78" customWidth="1"/>
    <col min="14327" max="14327" width="23" style="78" customWidth="1"/>
    <col min="14328" max="14328" width="17.7109375" style="78" customWidth="1"/>
    <col min="14329" max="14329" width="18.42578125" style="78" customWidth="1"/>
    <col min="14330" max="14331" width="13.140625" style="78" customWidth="1"/>
    <col min="14332" max="14332" width="10.7109375" style="78" customWidth="1"/>
    <col min="14333" max="14333" width="40.85546875" style="78" customWidth="1"/>
    <col min="14334" max="14334" width="34.140625" style="78" customWidth="1"/>
    <col min="14335" max="14335" width="16" style="78" customWidth="1"/>
    <col min="14336" max="14336" width="15.7109375" style="78" customWidth="1"/>
    <col min="14337" max="14337" width="17.42578125" style="78" customWidth="1"/>
    <col min="14338" max="14338" width="10.7109375" style="78" customWidth="1"/>
    <col min="14339" max="14339" width="13" style="78" customWidth="1"/>
    <col min="14340" max="14340" width="16.7109375" style="78" customWidth="1"/>
    <col min="14341" max="14581" width="9.140625" style="78"/>
    <col min="14582" max="14582" width="35.5703125" style="78" customWidth="1"/>
    <col min="14583" max="14583" width="23" style="78" customWidth="1"/>
    <col min="14584" max="14584" width="17.7109375" style="78" customWidth="1"/>
    <col min="14585" max="14585" width="18.42578125" style="78" customWidth="1"/>
    <col min="14586" max="14587" width="13.140625" style="78" customWidth="1"/>
    <col min="14588" max="14588" width="10.7109375" style="78" customWidth="1"/>
    <col min="14589" max="14589" width="40.85546875" style="78" customWidth="1"/>
    <col min="14590" max="14590" width="34.140625" style="78" customWidth="1"/>
    <col min="14591" max="14591" width="16" style="78" customWidth="1"/>
    <col min="14592" max="14592" width="15.7109375" style="78" customWidth="1"/>
    <col min="14593" max="14593" width="17.42578125" style="78" customWidth="1"/>
    <col min="14594" max="14594" width="10.7109375" style="78" customWidth="1"/>
    <col min="14595" max="14595" width="13" style="78" customWidth="1"/>
    <col min="14596" max="14596" width="16.7109375" style="78" customWidth="1"/>
    <col min="14597" max="14837" width="9.140625" style="78"/>
    <col min="14838" max="14838" width="35.5703125" style="78" customWidth="1"/>
    <col min="14839" max="14839" width="23" style="78" customWidth="1"/>
    <col min="14840" max="14840" width="17.7109375" style="78" customWidth="1"/>
    <col min="14841" max="14841" width="18.42578125" style="78" customWidth="1"/>
    <col min="14842" max="14843" width="13.140625" style="78" customWidth="1"/>
    <col min="14844" max="14844" width="10.7109375" style="78" customWidth="1"/>
    <col min="14845" max="14845" width="40.85546875" style="78" customWidth="1"/>
    <col min="14846" max="14846" width="34.140625" style="78" customWidth="1"/>
    <col min="14847" max="14847" width="16" style="78" customWidth="1"/>
    <col min="14848" max="14848" width="15.7109375" style="78" customWidth="1"/>
    <col min="14849" max="14849" width="17.42578125" style="78" customWidth="1"/>
    <col min="14850" max="14850" width="10.7109375" style="78" customWidth="1"/>
    <col min="14851" max="14851" width="13" style="78" customWidth="1"/>
    <col min="14852" max="14852" width="16.7109375" style="78" customWidth="1"/>
    <col min="14853" max="15093" width="9.140625" style="78"/>
    <col min="15094" max="15094" width="35.5703125" style="78" customWidth="1"/>
    <col min="15095" max="15095" width="23" style="78" customWidth="1"/>
    <col min="15096" max="15096" width="17.7109375" style="78" customWidth="1"/>
    <col min="15097" max="15097" width="18.42578125" style="78" customWidth="1"/>
    <col min="15098" max="15099" width="13.140625" style="78" customWidth="1"/>
    <col min="15100" max="15100" width="10.7109375" style="78" customWidth="1"/>
    <col min="15101" max="15101" width="40.85546875" style="78" customWidth="1"/>
    <col min="15102" max="15102" width="34.140625" style="78" customWidth="1"/>
    <col min="15103" max="15103" width="16" style="78" customWidth="1"/>
    <col min="15104" max="15104" width="15.7109375" style="78" customWidth="1"/>
    <col min="15105" max="15105" width="17.42578125" style="78" customWidth="1"/>
    <col min="15106" max="15106" width="10.7109375" style="78" customWidth="1"/>
    <col min="15107" max="15107" width="13" style="78" customWidth="1"/>
    <col min="15108" max="15108" width="16.7109375" style="78" customWidth="1"/>
    <col min="15109" max="15349" width="9.140625" style="78"/>
    <col min="15350" max="15350" width="35.5703125" style="78" customWidth="1"/>
    <col min="15351" max="15351" width="23" style="78" customWidth="1"/>
    <col min="15352" max="15352" width="17.7109375" style="78" customWidth="1"/>
    <col min="15353" max="15353" width="18.42578125" style="78" customWidth="1"/>
    <col min="15354" max="15355" width="13.140625" style="78" customWidth="1"/>
    <col min="15356" max="15356" width="10.7109375" style="78" customWidth="1"/>
    <col min="15357" max="15357" width="40.85546875" style="78" customWidth="1"/>
    <col min="15358" max="15358" width="34.140625" style="78" customWidth="1"/>
    <col min="15359" max="15359" width="16" style="78" customWidth="1"/>
    <col min="15360" max="15360" width="15.7109375" style="78" customWidth="1"/>
    <col min="15361" max="15361" width="17.42578125" style="78" customWidth="1"/>
    <col min="15362" max="15362" width="10.7109375" style="78" customWidth="1"/>
    <col min="15363" max="15363" width="13" style="78" customWidth="1"/>
    <col min="15364" max="15364" width="16.7109375" style="78" customWidth="1"/>
    <col min="15365" max="15605" width="9.140625" style="78"/>
    <col min="15606" max="15606" width="35.5703125" style="78" customWidth="1"/>
    <col min="15607" max="15607" width="23" style="78" customWidth="1"/>
    <col min="15608" max="15608" width="17.7109375" style="78" customWidth="1"/>
    <col min="15609" max="15609" width="18.42578125" style="78" customWidth="1"/>
    <col min="15610" max="15611" width="13.140625" style="78" customWidth="1"/>
    <col min="15612" max="15612" width="10.7109375" style="78" customWidth="1"/>
    <col min="15613" max="15613" width="40.85546875" style="78" customWidth="1"/>
    <col min="15614" max="15614" width="34.140625" style="78" customWidth="1"/>
    <col min="15615" max="15615" width="16" style="78" customWidth="1"/>
    <col min="15616" max="15616" width="15.7109375" style="78" customWidth="1"/>
    <col min="15617" max="15617" width="17.42578125" style="78" customWidth="1"/>
    <col min="15618" max="15618" width="10.7109375" style="78" customWidth="1"/>
    <col min="15619" max="15619" width="13" style="78" customWidth="1"/>
    <col min="15620" max="15620" width="16.7109375" style="78" customWidth="1"/>
    <col min="15621" max="15861" width="9.140625" style="78"/>
    <col min="15862" max="15862" width="35.5703125" style="78" customWidth="1"/>
    <col min="15863" max="15863" width="23" style="78" customWidth="1"/>
    <col min="15864" max="15864" width="17.7109375" style="78" customWidth="1"/>
    <col min="15865" max="15865" width="18.42578125" style="78" customWidth="1"/>
    <col min="15866" max="15867" width="13.140625" style="78" customWidth="1"/>
    <col min="15868" max="15868" width="10.7109375" style="78" customWidth="1"/>
    <col min="15869" max="15869" width="40.85546875" style="78" customWidth="1"/>
    <col min="15870" max="15870" width="34.140625" style="78" customWidth="1"/>
    <col min="15871" max="15871" width="16" style="78" customWidth="1"/>
    <col min="15872" max="15872" width="15.7109375" style="78" customWidth="1"/>
    <col min="15873" max="15873" width="17.42578125" style="78" customWidth="1"/>
    <col min="15874" max="15874" width="10.7109375" style="78" customWidth="1"/>
    <col min="15875" max="15875" width="13" style="78" customWidth="1"/>
    <col min="15876" max="15876" width="16.7109375" style="78" customWidth="1"/>
    <col min="15877" max="16117" width="9.140625" style="78"/>
    <col min="16118" max="16118" width="35.5703125" style="78" customWidth="1"/>
    <col min="16119" max="16119" width="23" style="78" customWidth="1"/>
    <col min="16120" max="16120" width="17.7109375" style="78" customWidth="1"/>
    <col min="16121" max="16121" width="18.42578125" style="78" customWidth="1"/>
    <col min="16122" max="16123" width="13.140625" style="78" customWidth="1"/>
    <col min="16124" max="16124" width="10.7109375" style="78" customWidth="1"/>
    <col min="16125" max="16125" width="40.85546875" style="78" customWidth="1"/>
    <col min="16126" max="16126" width="34.140625" style="78" customWidth="1"/>
    <col min="16127" max="16127" width="16" style="78" customWidth="1"/>
    <col min="16128" max="16128" width="15.7109375" style="78" customWidth="1"/>
    <col min="16129" max="16129" width="17.42578125" style="78" customWidth="1"/>
    <col min="16130" max="16130" width="10.7109375" style="78" customWidth="1"/>
    <col min="16131" max="16131" width="13" style="78" customWidth="1"/>
    <col min="16132" max="16132" width="16.7109375" style="78" customWidth="1"/>
    <col min="16133" max="16384" width="9.140625" style="78"/>
  </cols>
  <sheetData>
    <row r="5" spans="1:18" ht="57" customHeight="1" x14ac:dyDescent="0.3"/>
    <row r="6" spans="1:18" s="73" customFormat="1" ht="24" customHeight="1" x14ac:dyDescent="0.3">
      <c r="A6" s="79" t="s">
        <v>61</v>
      </c>
      <c r="B6" s="79"/>
      <c r="C6" s="79"/>
      <c r="D6" s="79"/>
      <c r="E6" s="79"/>
      <c r="F6" s="79"/>
      <c r="G6" s="79"/>
      <c r="H6" s="79"/>
      <c r="I6" s="79"/>
      <c r="J6" s="79"/>
      <c r="K6" s="79"/>
      <c r="L6" s="79"/>
      <c r="M6" s="79"/>
      <c r="N6" s="79"/>
      <c r="O6" s="76"/>
      <c r="P6" s="76"/>
    </row>
    <row r="7" spans="1:18" ht="23.25" customHeight="1" x14ac:dyDescent="0.3"/>
    <row r="8" spans="1:18" s="89" customFormat="1" ht="80.25" customHeight="1" x14ac:dyDescent="0.3">
      <c r="A8" s="80" t="s">
        <v>62</v>
      </c>
      <c r="B8" s="81" t="s">
        <v>63</v>
      </c>
      <c r="C8" s="81"/>
      <c r="D8" s="82" t="s">
        <v>64</v>
      </c>
      <c r="E8" s="83" t="s">
        <v>65</v>
      </c>
      <c r="F8" s="84" t="s">
        <v>66</v>
      </c>
      <c r="G8" s="85"/>
      <c r="H8" s="86"/>
      <c r="I8" s="80" t="s">
        <v>62</v>
      </c>
      <c r="J8" s="81" t="s">
        <v>67</v>
      </c>
      <c r="K8" s="81"/>
      <c r="L8" s="82" t="s">
        <v>64</v>
      </c>
      <c r="M8" s="83" t="s">
        <v>65</v>
      </c>
      <c r="N8" s="84" t="s">
        <v>68</v>
      </c>
      <c r="O8" s="87"/>
      <c r="P8" s="88"/>
    </row>
    <row r="9" spans="1:18" s="89" customFormat="1" ht="37.9" customHeight="1" x14ac:dyDescent="0.25">
      <c r="A9" s="80"/>
      <c r="B9" s="90" t="s">
        <v>69</v>
      </c>
      <c r="C9" s="90"/>
      <c r="D9" s="91">
        <f>'[2]Anexo 2. Limites Estratégicos'!$E$9</f>
        <v>1158375.8699999999</v>
      </c>
      <c r="E9" s="91">
        <f>'[1]Anexo 1. Usos e Fontes'!F13-'[1]Anexo 1. Usos e Fontes'!F17-'[1]Anexo 1. Usos e Fontes'!F20</f>
        <v>1182519.6400000001</v>
      </c>
      <c r="F9" s="92">
        <f>IFERROR(E9/D9*100-100,0)</f>
        <v>2.0842777051286703</v>
      </c>
      <c r="G9" s="93"/>
      <c r="H9" s="94"/>
      <c r="I9" s="80"/>
      <c r="J9" s="95" t="s">
        <v>70</v>
      </c>
      <c r="K9" s="95"/>
      <c r="L9" s="96">
        <f>'[2]Anexo 2. Limites Estratégicos'!$M$9</f>
        <v>879306.03</v>
      </c>
      <c r="M9" s="97">
        <f>'[1]Anexo 3. Elemento de Despesas'!G25</f>
        <v>879306.03</v>
      </c>
      <c r="N9" s="98">
        <f>IFERROR(M9/L9*100-100,0)</f>
        <v>0</v>
      </c>
      <c r="O9" s="99"/>
      <c r="P9" s="99"/>
      <c r="Q9" s="100"/>
      <c r="R9" s="100"/>
    </row>
    <row r="10" spans="1:18" s="89" customFormat="1" ht="38.450000000000003" customHeight="1" x14ac:dyDescent="0.25">
      <c r="A10" s="80"/>
      <c r="B10" s="101" t="s">
        <v>71</v>
      </c>
      <c r="C10" s="101"/>
      <c r="D10" s="91">
        <f>'[1]Anexo 1. Usos e Fontes'!C25</f>
        <v>0</v>
      </c>
      <c r="E10" s="91">
        <f>'[1]Anexo 1. Usos e Fontes'!F25</f>
        <v>0</v>
      </c>
      <c r="F10" s="92">
        <f>IFERROR(E10/D10*100-100,0)</f>
        <v>0</v>
      </c>
      <c r="G10" s="93"/>
      <c r="H10" s="94"/>
      <c r="I10" s="80"/>
      <c r="J10" s="95" t="s">
        <v>72</v>
      </c>
      <c r="K10" s="95"/>
      <c r="L10" s="102">
        <f>'[2]Anexo 2. Limites Estratégicos'!$M$10</f>
        <v>1093.02</v>
      </c>
      <c r="M10" s="103">
        <f>'[1]Ativ. 6 - Atendimento'!J14</f>
        <v>1093.02</v>
      </c>
      <c r="N10" s="98">
        <f t="shared" ref="N10:N11" si="0">IFERROR(M10/L10*100-100,0)</f>
        <v>0</v>
      </c>
      <c r="O10" s="99"/>
      <c r="P10" s="99"/>
      <c r="Q10" s="100"/>
      <c r="R10" s="100"/>
    </row>
    <row r="11" spans="1:18" s="89" customFormat="1" ht="39" customHeight="1" x14ac:dyDescent="0.25">
      <c r="A11" s="80"/>
      <c r="B11" s="104" t="s">
        <v>73</v>
      </c>
      <c r="C11" s="104"/>
      <c r="D11" s="105">
        <f>SUM(D9:D10)</f>
        <v>1158375.8699999999</v>
      </c>
      <c r="E11" s="105">
        <f>SUM(E9:E10)</f>
        <v>1182519.6400000001</v>
      </c>
      <c r="F11" s="106">
        <f>IFERROR(E11/D11*100-100,0)</f>
        <v>2.0842777051286703</v>
      </c>
      <c r="G11" s="93"/>
      <c r="H11" s="94"/>
      <c r="I11" s="80"/>
      <c r="J11" s="95" t="s">
        <v>74</v>
      </c>
      <c r="K11" s="95"/>
      <c r="L11" s="107">
        <f>'[1]Anexo 1. Usos e Fontes'!C12</f>
        <v>1319748.97</v>
      </c>
      <c r="M11" s="108">
        <f>'[1]Anexo 1. Usos e Fontes'!F12</f>
        <v>1403515.82</v>
      </c>
      <c r="N11" s="98">
        <f t="shared" si="0"/>
        <v>6.347180555102085</v>
      </c>
      <c r="O11" s="99"/>
      <c r="P11" s="99"/>
      <c r="Q11" s="100"/>
      <c r="R11" s="100"/>
    </row>
    <row r="12" spans="1:18" s="89" customFormat="1" ht="38.25" customHeight="1" x14ac:dyDescent="0.3">
      <c r="A12" s="80"/>
      <c r="B12" s="101" t="s">
        <v>75</v>
      </c>
      <c r="C12" s="101"/>
      <c r="D12" s="107">
        <f>'[1]Anexo 1. Usos e Fontes'!C35</f>
        <v>19960.939999999999</v>
      </c>
      <c r="E12" s="107">
        <f>'[1]Anexo 1. Usos e Fontes'!F35</f>
        <v>19960.939999999999</v>
      </c>
      <c r="F12" s="109">
        <f>IFERROR(E12/D12*100-100,0)</f>
        <v>0</v>
      </c>
      <c r="G12" s="93"/>
      <c r="H12" s="94"/>
      <c r="I12" s="110"/>
      <c r="J12" s="110"/>
      <c r="K12" s="111"/>
      <c r="L12" s="112"/>
      <c r="M12" s="113"/>
      <c r="N12" s="113"/>
      <c r="O12" s="87"/>
      <c r="P12" s="114"/>
      <c r="Q12" s="100"/>
      <c r="R12" s="100"/>
    </row>
    <row r="13" spans="1:18" s="89" customFormat="1" ht="28.15" customHeight="1" x14ac:dyDescent="0.3">
      <c r="A13" s="80"/>
      <c r="B13" s="115" t="s">
        <v>76</v>
      </c>
      <c r="C13" s="115"/>
      <c r="D13" s="105">
        <f>D11-D12</f>
        <v>1138414.93</v>
      </c>
      <c r="E13" s="105">
        <f>E11-E12</f>
        <v>1162558.7000000002</v>
      </c>
      <c r="F13" s="106">
        <f>IFERROR(E13/D13*100-100,0)</f>
        <v>2.1208233802766614</v>
      </c>
      <c r="G13" s="93"/>
      <c r="H13" s="94"/>
      <c r="I13" s="116"/>
      <c r="J13" s="116"/>
      <c r="K13" s="111"/>
      <c r="L13" s="117"/>
      <c r="M13" s="118"/>
      <c r="N13" s="117"/>
      <c r="O13" s="87"/>
      <c r="P13" s="114"/>
      <c r="Q13" s="100"/>
      <c r="R13" s="100"/>
    </row>
    <row r="14" spans="1:18" s="89" customFormat="1" x14ac:dyDescent="0.3">
      <c r="A14" s="119"/>
      <c r="B14" s="120"/>
      <c r="C14" s="120"/>
      <c r="D14" s="121"/>
      <c r="E14" s="121"/>
      <c r="F14" s="117"/>
      <c r="G14" s="85"/>
      <c r="H14" s="94"/>
      <c r="I14" s="116"/>
      <c r="J14" s="116"/>
      <c r="K14" s="111"/>
      <c r="L14" s="117"/>
      <c r="M14" s="118"/>
      <c r="N14" s="117"/>
      <c r="O14" s="87"/>
      <c r="P14" s="114"/>
      <c r="Q14" s="100"/>
      <c r="R14" s="100"/>
    </row>
    <row r="15" spans="1:18" s="89" customFormat="1" ht="81.75" customHeight="1" x14ac:dyDescent="0.3">
      <c r="A15" s="80" t="s">
        <v>77</v>
      </c>
      <c r="B15" s="81" t="s">
        <v>78</v>
      </c>
      <c r="C15" s="81"/>
      <c r="D15" s="82" t="s">
        <v>64</v>
      </c>
      <c r="E15" s="83" t="s">
        <v>65</v>
      </c>
      <c r="F15" s="84" t="s">
        <v>79</v>
      </c>
      <c r="G15" s="85"/>
      <c r="H15" s="93"/>
      <c r="I15" s="81" t="s">
        <v>78</v>
      </c>
      <c r="J15" s="81"/>
      <c r="K15" s="81"/>
      <c r="L15" s="82" t="s">
        <v>64</v>
      </c>
      <c r="M15" s="83" t="s">
        <v>65</v>
      </c>
      <c r="N15" s="84" t="s">
        <v>80</v>
      </c>
      <c r="O15" s="87"/>
      <c r="P15" s="114"/>
      <c r="Q15" s="100"/>
      <c r="R15" s="100"/>
    </row>
    <row r="16" spans="1:18" s="89" customFormat="1" ht="39" customHeight="1" x14ac:dyDescent="0.25">
      <c r="A16" s="80"/>
      <c r="B16" s="122" t="s">
        <v>81</v>
      </c>
      <c r="C16" s="123" t="s">
        <v>82</v>
      </c>
      <c r="D16" s="96">
        <f>'[2]Anexo 2. Limites Estratégicos'!$E$16</f>
        <v>290469.21999999997</v>
      </c>
      <c r="E16" s="96">
        <f>'[1]Ativ. 3 - CSC Fiscalizacao'!J14+'[1]Ativ. 8 - Fiscalização'!J29</f>
        <v>290469.21999999997</v>
      </c>
      <c r="F16" s="109">
        <f>IFERROR(E16/D16*100-100,)</f>
        <v>0</v>
      </c>
      <c r="G16" s="93"/>
      <c r="H16" s="93"/>
      <c r="I16" s="122" t="s">
        <v>83</v>
      </c>
      <c r="J16" s="122"/>
      <c r="K16" s="123" t="s">
        <v>82</v>
      </c>
      <c r="L16" s="124">
        <f>'[2]Anexo 2. Limites Estratégicos'!$M$16</f>
        <v>878213.01</v>
      </c>
      <c r="M16" s="124">
        <f>(M9-M10)</f>
        <v>878213.01</v>
      </c>
      <c r="N16" s="98">
        <f>IFERROR(M16/L16*100-100,0)</f>
        <v>0</v>
      </c>
      <c r="O16" s="99"/>
      <c r="P16" s="99"/>
      <c r="Q16" s="100"/>
      <c r="R16" s="100"/>
    </row>
    <row r="17" spans="1:18" s="89" customFormat="1" ht="39" customHeight="1" x14ac:dyDescent="0.25">
      <c r="A17" s="80"/>
      <c r="B17" s="122"/>
      <c r="C17" s="125" t="s">
        <v>84</v>
      </c>
      <c r="D17" s="126">
        <f>IFERROR(D16/$D$13,0)</f>
        <v>0.25515232833427437</v>
      </c>
      <c r="E17" s="126">
        <f>IFERROR(E16/$E$13,0)</f>
        <v>0.24985337944656036</v>
      </c>
      <c r="F17" s="98">
        <f>(E17-D17)*100</f>
        <v>-0.52989488877140112</v>
      </c>
      <c r="G17" s="85"/>
      <c r="H17" s="85"/>
      <c r="I17" s="122"/>
      <c r="J17" s="122"/>
      <c r="K17" s="125" t="s">
        <v>84</v>
      </c>
      <c r="L17" s="127">
        <f>IFERROR(L16/L11,)</f>
        <v>0.66543943580421971</v>
      </c>
      <c r="M17" s="128">
        <f>IFERROR(M16/M11,)</f>
        <v>0.62572362739737408</v>
      </c>
      <c r="N17" s="98">
        <f>(M17-L17)*100</f>
        <v>-3.9715808406845632</v>
      </c>
      <c r="O17" s="129"/>
      <c r="P17" s="129"/>
      <c r="Q17" s="100"/>
      <c r="R17" s="100"/>
    </row>
    <row r="18" spans="1:18" s="89" customFormat="1" ht="39" customHeight="1" x14ac:dyDescent="0.25">
      <c r="A18" s="80"/>
      <c r="B18" s="122" t="s">
        <v>85</v>
      </c>
      <c r="C18" s="123" t="s">
        <v>82</v>
      </c>
      <c r="D18" s="96">
        <f>'[2]Anexo 2. Limites Estratégicos'!$E$18</f>
        <v>220001.92000000001</v>
      </c>
      <c r="E18" s="96">
        <f>'[1]Ativ. 4 - CSC Atendimento'!J14+'[1]Ativ. 6 - Atendimento'!J25+'[1]Proj 5 - Reforma da Sede'!J17</f>
        <v>220001.92000000001</v>
      </c>
      <c r="F18" s="109">
        <f>IFERROR(E18/D18*100-100,)</f>
        <v>0</v>
      </c>
      <c r="G18" s="93"/>
      <c r="H18" s="93"/>
      <c r="I18" s="122" t="s">
        <v>86</v>
      </c>
      <c r="J18" s="122"/>
      <c r="K18" s="123" t="s">
        <v>82</v>
      </c>
      <c r="L18" s="130">
        <f>'[2]Anexo 2. Limites Estratégicos'!$M$18</f>
        <v>12479.619999999999</v>
      </c>
      <c r="M18" s="96">
        <f>'[1]Proj. 2 - Capacitacao Pessoal'!J15</f>
        <v>12479.619999999999</v>
      </c>
      <c r="N18" s="98">
        <f>IFERROR(M18/L18*100-100,0)</f>
        <v>0</v>
      </c>
      <c r="O18" s="99"/>
      <c r="P18" s="99"/>
      <c r="Q18" s="100"/>
      <c r="R18" s="100"/>
    </row>
    <row r="19" spans="1:18" s="89" customFormat="1" ht="39" customHeight="1" x14ac:dyDescent="0.25">
      <c r="A19" s="80"/>
      <c r="B19" s="122"/>
      <c r="C19" s="125" t="s">
        <v>84</v>
      </c>
      <c r="D19" s="126">
        <f>IFERROR(D18/$D$13,0)</f>
        <v>0.19325284147494448</v>
      </c>
      <c r="E19" s="126">
        <f>IFERROR(E18/$E$13,0)</f>
        <v>0.18923940786817903</v>
      </c>
      <c r="F19" s="98">
        <f>(E19-D19)*100</f>
        <v>-0.40134336067654541</v>
      </c>
      <c r="G19" s="85"/>
      <c r="H19" s="85"/>
      <c r="I19" s="122"/>
      <c r="J19" s="122"/>
      <c r="K19" s="125" t="s">
        <v>84</v>
      </c>
      <c r="L19" s="127">
        <f>IFERROR(L18/L9,)</f>
        <v>1.41925786634262E-2</v>
      </c>
      <c r="M19" s="128">
        <f>IFERROR(M18/M9,)</f>
        <v>1.41925786634262E-2</v>
      </c>
      <c r="N19" s="98">
        <f>(M19-L19)*100</f>
        <v>0</v>
      </c>
      <c r="O19" s="129"/>
      <c r="P19" s="129"/>
      <c r="Q19" s="100"/>
      <c r="R19" s="100"/>
    </row>
    <row r="20" spans="1:18" s="89" customFormat="1" ht="39" customHeight="1" x14ac:dyDescent="0.3">
      <c r="A20" s="80"/>
      <c r="B20" s="122" t="s">
        <v>87</v>
      </c>
      <c r="C20" s="123" t="s">
        <v>82</v>
      </c>
      <c r="D20" s="96">
        <f>'[2]Anexo 2. Limites Estratégicos'!$E$20</f>
        <v>37073.979999999996</v>
      </c>
      <c r="E20" s="96">
        <f>'[1]Proj 3 - Plano de Mídia'!J29</f>
        <v>102469.66</v>
      </c>
      <c r="F20" s="109">
        <f>IFERROR(E20/D20*100-100,)</f>
        <v>176.39239164502982</v>
      </c>
      <c r="G20" s="93"/>
      <c r="H20" s="93"/>
      <c r="I20" s="73"/>
      <c r="J20" s="73"/>
      <c r="K20" s="73"/>
      <c r="L20" s="73"/>
      <c r="M20" s="73"/>
      <c r="N20" s="73"/>
      <c r="O20" s="76"/>
      <c r="P20" s="88"/>
    </row>
    <row r="21" spans="1:18" s="89" customFormat="1" ht="39" customHeight="1" x14ac:dyDescent="0.3">
      <c r="A21" s="80"/>
      <c r="B21" s="122"/>
      <c r="C21" s="125" t="s">
        <v>84</v>
      </c>
      <c r="D21" s="126">
        <f>IFERROR(D20/$D$13,0)</f>
        <v>3.2566315692996048E-2</v>
      </c>
      <c r="E21" s="126">
        <f>IFERROR(E20/$E$13,0)</f>
        <v>8.814149341448306E-2</v>
      </c>
      <c r="F21" s="98">
        <f>(E21-D21)*100</f>
        <v>5.5575177721487012</v>
      </c>
      <c r="G21" s="85"/>
      <c r="H21" s="85"/>
      <c r="I21" s="131" t="s">
        <v>88</v>
      </c>
      <c r="J21" s="131"/>
      <c r="K21" s="131"/>
      <c r="L21" s="131"/>
      <c r="M21" s="131"/>
      <c r="N21" s="73"/>
      <c r="O21" s="76"/>
      <c r="P21" s="88"/>
    </row>
    <row r="22" spans="1:18" s="89" customFormat="1" ht="39" customHeight="1" x14ac:dyDescent="0.3">
      <c r="A22" s="80"/>
      <c r="B22" s="122" t="s">
        <v>89</v>
      </c>
      <c r="C22" s="123" t="s">
        <v>82</v>
      </c>
      <c r="D22" s="96">
        <f>'[2]Anexo 2. Limites Estratégicos'!$E$22</f>
        <v>0</v>
      </c>
      <c r="E22" s="96">
        <f>'[1]Proj. 1 - Patrocinio'!J15</f>
        <v>0</v>
      </c>
      <c r="F22" s="109">
        <f>IFERROR(E22/D22*100-100,)</f>
        <v>0</v>
      </c>
      <c r="G22" s="93"/>
      <c r="H22" s="93"/>
      <c r="I22" s="131"/>
      <c r="J22" s="131"/>
      <c r="K22" s="131"/>
      <c r="L22" s="131"/>
      <c r="M22" s="131"/>
      <c r="N22" s="73"/>
      <c r="O22" s="76"/>
      <c r="P22" s="88"/>
    </row>
    <row r="23" spans="1:18" s="89" customFormat="1" ht="39" customHeight="1" x14ac:dyDescent="0.3">
      <c r="A23" s="80"/>
      <c r="B23" s="122"/>
      <c r="C23" s="125" t="s">
        <v>84</v>
      </c>
      <c r="D23" s="126">
        <f>IFERROR(D22/$D$13,0)</f>
        <v>0</v>
      </c>
      <c r="E23" s="126">
        <f>IFERROR(E22/$E$13,0)</f>
        <v>0</v>
      </c>
      <c r="F23" s="98">
        <f>(E23-D23)*100</f>
        <v>0</v>
      </c>
      <c r="G23" s="85"/>
      <c r="H23" s="85"/>
      <c r="I23" s="131"/>
      <c r="J23" s="131"/>
      <c r="K23" s="131"/>
      <c r="L23" s="131"/>
      <c r="M23" s="131"/>
      <c r="N23" s="73"/>
      <c r="O23" s="76"/>
      <c r="P23" s="88"/>
    </row>
    <row r="24" spans="1:18" s="89" customFormat="1" ht="39" customHeight="1" x14ac:dyDescent="0.3">
      <c r="A24" s="80"/>
      <c r="B24" s="122" t="s">
        <v>90</v>
      </c>
      <c r="C24" s="123" t="s">
        <v>82</v>
      </c>
      <c r="D24" s="96">
        <f>'[2]Anexo 2. Limites Estratégicos'!$E$24</f>
        <v>262484.33</v>
      </c>
      <c r="E24" s="130">
        <f>'[1]Ativ. 4 - CSC Atendimento'!J14+'[1]Ativ. 6 - Atendimento'!J25+'[1]Quadro Geral'!M20+'[1]Proj 5 - Reforma da Sede'!J17</f>
        <v>262484.33</v>
      </c>
      <c r="F24" s="109">
        <f>IFERROR(E24/D24*100-100,)</f>
        <v>0</v>
      </c>
      <c r="G24" s="93"/>
      <c r="H24" s="93"/>
      <c r="I24" s="131"/>
      <c r="J24" s="131"/>
      <c r="K24" s="131"/>
      <c r="L24" s="131"/>
      <c r="M24" s="131"/>
      <c r="N24" s="73"/>
      <c r="O24" s="76"/>
      <c r="P24" s="88"/>
    </row>
    <row r="25" spans="1:18" s="89" customFormat="1" ht="39" customHeight="1" x14ac:dyDescent="0.3">
      <c r="A25" s="80"/>
      <c r="B25" s="122"/>
      <c r="C25" s="125" t="s">
        <v>84</v>
      </c>
      <c r="D25" s="126">
        <f>IFERROR(D24/$D$13,0)</f>
        <v>0.2305699996397623</v>
      </c>
      <c r="E25" s="126">
        <f>IFERROR(E24/$E$13,0)</f>
        <v>0.22578157128754012</v>
      </c>
      <c r="F25" s="98">
        <f>(E25-D25)*100</f>
        <v>-0.47884283522221793</v>
      </c>
      <c r="G25" s="85"/>
      <c r="H25" s="85"/>
      <c r="I25" s="131"/>
      <c r="J25" s="131"/>
      <c r="K25" s="131"/>
      <c r="L25" s="131"/>
      <c r="M25" s="131"/>
      <c r="N25" s="73"/>
      <c r="O25" s="76"/>
      <c r="P25" s="88"/>
    </row>
    <row r="26" spans="1:18" s="89" customFormat="1" ht="39" customHeight="1" x14ac:dyDescent="0.3">
      <c r="A26" s="80"/>
      <c r="B26" s="122" t="s">
        <v>91</v>
      </c>
      <c r="C26" s="123" t="s">
        <v>82</v>
      </c>
      <c r="D26" s="96">
        <f>'[2]Anexo 2. Limites Estratégicos'!$E$26</f>
        <v>30531.94</v>
      </c>
      <c r="E26" s="96">
        <f>'[1]Proj 6 - ATHIS'!J14</f>
        <v>30531.94</v>
      </c>
      <c r="F26" s="109">
        <f>IFERROR(E26/D26*100-100,)</f>
        <v>0</v>
      </c>
      <c r="G26" s="93"/>
      <c r="H26" s="93"/>
      <c r="I26" s="131"/>
      <c r="J26" s="131"/>
      <c r="K26" s="131"/>
      <c r="L26" s="131"/>
      <c r="M26" s="131"/>
      <c r="N26" s="73"/>
      <c r="O26" s="76"/>
      <c r="P26" s="88"/>
    </row>
    <row r="27" spans="1:18" s="89" customFormat="1" ht="39" customHeight="1" x14ac:dyDescent="0.3">
      <c r="A27" s="80"/>
      <c r="B27" s="122"/>
      <c r="C27" s="125" t="s">
        <v>84</v>
      </c>
      <c r="D27" s="126">
        <f>IFERROR(D26/$D$13,0)</f>
        <v>2.6819693940591593E-2</v>
      </c>
      <c r="E27" s="126">
        <f>IFERROR(E26/$E$13,0)</f>
        <v>2.6262708283031209E-2</v>
      </c>
      <c r="F27" s="98">
        <f>(E27-D27)*100</f>
        <v>-5.5698565756038404E-2</v>
      </c>
      <c r="G27" s="85"/>
      <c r="H27" s="85"/>
      <c r="I27" s="73"/>
      <c r="J27" s="73"/>
      <c r="K27" s="73"/>
      <c r="L27" s="73"/>
      <c r="M27" s="73"/>
      <c r="N27" s="73"/>
      <c r="O27" s="76"/>
      <c r="P27" s="88"/>
    </row>
    <row r="28" spans="1:18" s="89" customFormat="1" ht="39" customHeight="1" x14ac:dyDescent="0.3">
      <c r="A28" s="80"/>
      <c r="B28" s="122" t="s">
        <v>92</v>
      </c>
      <c r="C28" s="123" t="s">
        <v>82</v>
      </c>
      <c r="D28" s="96">
        <f>'[2]Anexo 2. Limites Estratégicos'!$E$28</f>
        <v>5000</v>
      </c>
      <c r="E28" s="96">
        <f>'[1]Ativ. 2  - Res. de Contigenc'!J14</f>
        <v>23371.17</v>
      </c>
      <c r="F28" s="109">
        <f>IFERROR(E28/D28*100-100,)</f>
        <v>367.42339999999996</v>
      </c>
      <c r="G28" s="93"/>
      <c r="H28" s="93"/>
      <c r="I28" s="73"/>
      <c r="J28" s="73"/>
      <c r="K28" s="73"/>
      <c r="L28" s="73"/>
      <c r="M28" s="73"/>
      <c r="N28" s="73"/>
      <c r="O28" s="76"/>
      <c r="P28" s="88"/>
    </row>
    <row r="29" spans="1:18" s="89" customFormat="1" ht="39" customHeight="1" x14ac:dyDescent="0.3">
      <c r="A29" s="80"/>
      <c r="B29" s="122"/>
      <c r="C29" s="125" t="s">
        <v>84</v>
      </c>
      <c r="D29" s="126">
        <f>IFERROR(D28/$D$13,0)</f>
        <v>4.3920717027138784E-3</v>
      </c>
      <c r="E29" s="126">
        <f>IFERROR(E28/$E$13,0)</f>
        <v>2.0103217153680065E-2</v>
      </c>
      <c r="F29" s="98">
        <f>(E29-D29)*100</f>
        <v>1.5711145450966186</v>
      </c>
      <c r="G29" s="85"/>
      <c r="H29" s="85"/>
      <c r="I29" s="73"/>
      <c r="J29" s="73"/>
      <c r="K29" s="73"/>
      <c r="L29" s="73"/>
      <c r="M29" s="73"/>
      <c r="N29" s="73"/>
      <c r="O29" s="76"/>
      <c r="P29" s="88"/>
    </row>
    <row r="30" spans="1:18" ht="19.5" thickBot="1" x14ac:dyDescent="0.35">
      <c r="B30" s="132"/>
    </row>
    <row r="31" spans="1:18" ht="27" customHeight="1" thickBot="1" x14ac:dyDescent="0.35">
      <c r="A31" s="133" t="s">
        <v>93</v>
      </c>
      <c r="B31" s="134"/>
      <c r="C31" s="134"/>
      <c r="D31" s="134"/>
      <c r="E31" s="134"/>
      <c r="F31" s="134"/>
      <c r="G31" s="134"/>
      <c r="H31" s="134"/>
      <c r="I31" s="134"/>
      <c r="J31" s="134"/>
      <c r="K31" s="134"/>
      <c r="L31" s="134"/>
      <c r="M31" s="134"/>
      <c r="N31" s="135"/>
    </row>
    <row r="32" spans="1:18" x14ac:dyDescent="0.3">
      <c r="A32" s="136" t="s">
        <v>94</v>
      </c>
      <c r="B32" s="137"/>
      <c r="C32" s="137"/>
      <c r="D32" s="137"/>
      <c r="E32" s="137"/>
      <c r="F32" s="137"/>
      <c r="G32" s="137"/>
      <c r="H32" s="137"/>
      <c r="I32" s="137"/>
      <c r="J32" s="137"/>
      <c r="K32" s="137"/>
      <c r="L32" s="137"/>
      <c r="M32" s="137"/>
      <c r="N32" s="138"/>
      <c r="O32" s="76" t="s">
        <v>95</v>
      </c>
    </row>
    <row r="33" spans="1:14" x14ac:dyDescent="0.3">
      <c r="A33" s="139"/>
      <c r="B33" s="140"/>
      <c r="C33" s="140"/>
      <c r="D33" s="140"/>
      <c r="E33" s="140"/>
      <c r="F33" s="140"/>
      <c r="G33" s="140"/>
      <c r="H33" s="140"/>
      <c r="I33" s="140"/>
      <c r="J33" s="140"/>
      <c r="K33" s="140"/>
      <c r="L33" s="140"/>
      <c r="M33" s="140"/>
      <c r="N33" s="141"/>
    </row>
    <row r="34" spans="1:14" x14ac:dyDescent="0.3">
      <c r="A34" s="139"/>
      <c r="B34" s="140"/>
      <c r="C34" s="140"/>
      <c r="D34" s="140"/>
      <c r="E34" s="140"/>
      <c r="F34" s="140"/>
      <c r="G34" s="140"/>
      <c r="H34" s="140"/>
      <c r="I34" s="140"/>
      <c r="J34" s="140"/>
      <c r="K34" s="140"/>
      <c r="L34" s="140"/>
      <c r="M34" s="140"/>
      <c r="N34" s="141"/>
    </row>
    <row r="35" spans="1:14" x14ac:dyDescent="0.3">
      <c r="A35" s="139"/>
      <c r="B35" s="140"/>
      <c r="C35" s="140"/>
      <c r="D35" s="140"/>
      <c r="E35" s="140"/>
      <c r="F35" s="140"/>
      <c r="G35" s="140"/>
      <c r="H35" s="140"/>
      <c r="I35" s="140"/>
      <c r="J35" s="140"/>
      <c r="K35" s="140"/>
      <c r="L35" s="140"/>
      <c r="M35" s="140"/>
      <c r="N35" s="141"/>
    </row>
    <row r="36" spans="1:14" x14ac:dyDescent="0.3">
      <c r="A36" s="139"/>
      <c r="B36" s="140"/>
      <c r="C36" s="140"/>
      <c r="D36" s="140"/>
      <c r="E36" s="140"/>
      <c r="F36" s="140"/>
      <c r="G36" s="140"/>
      <c r="H36" s="140"/>
      <c r="I36" s="140"/>
      <c r="J36" s="140"/>
      <c r="K36" s="140"/>
      <c r="L36" s="140"/>
      <c r="M36" s="140"/>
      <c r="N36" s="141"/>
    </row>
    <row r="37" spans="1:14" x14ac:dyDescent="0.3">
      <c r="A37" s="139"/>
      <c r="B37" s="140"/>
      <c r="C37" s="140"/>
      <c r="D37" s="140"/>
      <c r="E37" s="140"/>
      <c r="F37" s="140"/>
      <c r="G37" s="140"/>
      <c r="H37" s="140"/>
      <c r="I37" s="140"/>
      <c r="J37" s="140"/>
      <c r="K37" s="140"/>
      <c r="L37" s="140"/>
      <c r="M37" s="140"/>
      <c r="N37" s="141"/>
    </row>
    <row r="38" spans="1:14" ht="109.9" customHeight="1" thickBot="1" x14ac:dyDescent="0.35">
      <c r="A38" s="142"/>
      <c r="B38" s="143"/>
      <c r="C38" s="143"/>
      <c r="D38" s="143"/>
      <c r="E38" s="143"/>
      <c r="F38" s="143"/>
      <c r="G38" s="143"/>
      <c r="H38" s="143"/>
      <c r="I38" s="143"/>
      <c r="J38" s="143"/>
      <c r="K38" s="143"/>
      <c r="L38" s="143"/>
      <c r="M38" s="143"/>
      <c r="N38" s="144"/>
    </row>
  </sheetData>
  <mergeCells count="29">
    <mergeCell ref="B28:B29"/>
    <mergeCell ref="A31:N31"/>
    <mergeCell ref="A32:N38"/>
    <mergeCell ref="I18:J19"/>
    <mergeCell ref="B20:B21"/>
    <mergeCell ref="I21:M26"/>
    <mergeCell ref="B22:B23"/>
    <mergeCell ref="B24:B25"/>
    <mergeCell ref="B26:B27"/>
    <mergeCell ref="J11:K11"/>
    <mergeCell ref="B12:C12"/>
    <mergeCell ref="I12:J12"/>
    <mergeCell ref="B13:C13"/>
    <mergeCell ref="A15:A29"/>
    <mergeCell ref="B15:C15"/>
    <mergeCell ref="I15:K15"/>
    <mergeCell ref="B16:B17"/>
    <mergeCell ref="I16:J17"/>
    <mergeCell ref="B18:B19"/>
    <mergeCell ref="A6:N6"/>
    <mergeCell ref="A8:A13"/>
    <mergeCell ref="B8:C8"/>
    <mergeCell ref="I8:I11"/>
    <mergeCell ref="J8:K8"/>
    <mergeCell ref="B9:C9"/>
    <mergeCell ref="J9:K9"/>
    <mergeCell ref="B10:C10"/>
    <mergeCell ref="J10:K10"/>
    <mergeCell ref="B11:C11"/>
  </mergeCells>
  <pageMargins left="0.511811024" right="0.511811024" top="0.78740157499999996" bottom="0.78740157499999996" header="0.31496062000000002" footer="0.31496062000000002"/>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Planilhas</vt:lpstr>
      </vt:variant>
      <vt:variant>
        <vt:i4>2</vt:i4>
      </vt:variant>
    </vt:vector>
  </HeadingPairs>
  <TitlesOfParts>
    <vt:vector size="2" baseType="lpstr">
      <vt:lpstr>Indicadores e Metas - 1SEM 2020</vt:lpstr>
      <vt:lpstr>Limites Estrat - 1SEM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Gaf 02</dc:creator>
  <cp:lastModifiedBy>Gaf 02</cp:lastModifiedBy>
  <dcterms:created xsi:type="dcterms:W3CDTF">2015-06-05T18:19:34Z</dcterms:created>
  <dcterms:modified xsi:type="dcterms:W3CDTF">2020-12-21T12:52:32Z</dcterms:modified>
</cp:coreProperties>
</file>